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Elizabeth\Desktop\08-3-2024\"/>
    </mc:Choice>
  </mc:AlternateContent>
  <xr:revisionPtr revIDLastSave="0" documentId="8_{0795DD3B-BD6B-4A00-B1C7-97D1332240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BRERO 2024" sheetId="39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G15" i="39" l="1"/>
  <c r="H16" i="39"/>
  <c r="H15" i="39" s="1"/>
  <c r="I16" i="39"/>
  <c r="I15" i="39" s="1"/>
  <c r="J16" i="39"/>
  <c r="J15" i="39" s="1"/>
  <c r="G18" i="39"/>
  <c r="H19" i="39"/>
  <c r="H18" i="39" s="1"/>
  <c r="I19" i="39"/>
  <c r="I18" i="39" s="1"/>
  <c r="J19" i="39"/>
  <c r="J18" i="39" s="1"/>
  <c r="K20" i="39"/>
  <c r="I21" i="39"/>
  <c r="K21" i="39"/>
  <c r="G23" i="39"/>
  <c r="H23" i="39"/>
  <c r="J23" i="39"/>
  <c r="I24" i="39"/>
  <c r="I23" i="39" s="1"/>
  <c r="K24" i="39"/>
  <c r="K23" i="39" s="1"/>
  <c r="G26" i="39"/>
  <c r="H26" i="39"/>
  <c r="I26" i="39"/>
  <c r="J26" i="39"/>
  <c r="K27" i="39"/>
  <c r="K28" i="39"/>
  <c r="K29" i="39"/>
  <c r="G33" i="39"/>
  <c r="G32" i="39" s="1"/>
  <c r="H33" i="39"/>
  <c r="H32" i="39" s="1"/>
  <c r="J33" i="39"/>
  <c r="J32" i="39" s="1"/>
  <c r="K34" i="39"/>
  <c r="K35" i="39"/>
  <c r="I36" i="39"/>
  <c r="I33" i="39" s="1"/>
  <c r="I32" i="39" s="1"/>
  <c r="K36" i="39"/>
  <c r="K33" i="39" s="1"/>
  <c r="K32" i="39" s="1"/>
  <c r="G40" i="39"/>
  <c r="J40" i="39"/>
  <c r="K40" i="39"/>
  <c r="H41" i="39"/>
  <c r="I41" i="39"/>
  <c r="H42" i="39"/>
  <c r="I42" i="39"/>
  <c r="G44" i="39"/>
  <c r="H44" i="39"/>
  <c r="J44" i="39"/>
  <c r="I45" i="39"/>
  <c r="I44" i="39" s="1"/>
  <c r="K45" i="39"/>
  <c r="I46" i="39"/>
  <c r="K46" i="39"/>
  <c r="I47" i="39"/>
  <c r="K47" i="39"/>
  <c r="H51" i="39"/>
  <c r="I51" i="39"/>
  <c r="J51" i="39"/>
  <c r="I53" i="39"/>
  <c r="G55" i="39"/>
  <c r="G50" i="39" s="1"/>
  <c r="H55" i="39"/>
  <c r="J55" i="39"/>
  <c r="I56" i="39"/>
  <c r="I55" i="39" s="1"/>
  <c r="K56" i="39"/>
  <c r="K55" i="39" s="1"/>
  <c r="G58" i="39"/>
  <c r="H58" i="39"/>
  <c r="J58" i="39"/>
  <c r="I59" i="39"/>
  <c r="K59" i="39"/>
  <c r="I60" i="39"/>
  <c r="K60" i="39"/>
  <c r="G62" i="39"/>
  <c r="H62" i="39"/>
  <c r="J62" i="39"/>
  <c r="K62" i="39"/>
  <c r="I63" i="39"/>
  <c r="I64" i="39"/>
  <c r="I65" i="39"/>
  <c r="G66" i="39"/>
  <c r="I66" i="39" s="1"/>
  <c r="H67" i="39"/>
  <c r="I67" i="39"/>
  <c r="J67" i="39"/>
  <c r="J66" i="39" s="1"/>
  <c r="I68" i="39"/>
  <c r="K68" i="39"/>
  <c r="I69" i="39"/>
  <c r="G70" i="39"/>
  <c r="H71" i="39"/>
  <c r="I71" i="39"/>
  <c r="J71" i="39"/>
  <c r="J70" i="39" s="1"/>
  <c r="G73" i="39"/>
  <c r="H73" i="39"/>
  <c r="J73" i="39"/>
  <c r="I74" i="39"/>
  <c r="I75" i="39"/>
  <c r="I76" i="39"/>
  <c r="K76" i="39"/>
  <c r="K73" i="39" s="1"/>
  <c r="G79" i="39"/>
  <c r="H79" i="39"/>
  <c r="J79" i="39"/>
  <c r="I80" i="39"/>
  <c r="I81" i="39"/>
  <c r="I79" i="39" s="1"/>
  <c r="K81" i="39"/>
  <c r="K79" i="39" s="1"/>
  <c r="J84" i="39"/>
  <c r="G85" i="39"/>
  <c r="G84" i="39" s="1"/>
  <c r="I85" i="39"/>
  <c r="J85" i="39"/>
  <c r="I86" i="39"/>
  <c r="I84" i="39" s="1"/>
  <c r="I87" i="39"/>
  <c r="H88" i="39"/>
  <c r="H85" i="39" s="1"/>
  <c r="I88" i="39"/>
  <c r="I89" i="39"/>
  <c r="H90" i="39"/>
  <c r="K90" i="39" s="1"/>
  <c r="K84" i="39" s="1"/>
  <c r="I90" i="39"/>
  <c r="I93" i="39"/>
  <c r="K93" i="39"/>
  <c r="K94" i="39"/>
  <c r="G96" i="39"/>
  <c r="H96" i="39"/>
  <c r="J96" i="39"/>
  <c r="I97" i="39"/>
  <c r="K97" i="39"/>
  <c r="K96" i="39" s="1"/>
  <c r="I98" i="39"/>
  <c r="G100" i="39"/>
  <c r="I101" i="39"/>
  <c r="K101" i="39"/>
  <c r="I102" i="39"/>
  <c r="K102" i="39"/>
  <c r="I103" i="39"/>
  <c r="K103" i="39"/>
  <c r="I104" i="39"/>
  <c r="K104" i="39"/>
  <c r="H105" i="39"/>
  <c r="I105" i="39"/>
  <c r="J105" i="39"/>
  <c r="J100" i="39" s="1"/>
  <c r="G107" i="39"/>
  <c r="I108" i="39"/>
  <c r="H109" i="39"/>
  <c r="H107" i="39" s="1"/>
  <c r="I109" i="39"/>
  <c r="J109" i="39"/>
  <c r="J107" i="39" s="1"/>
  <c r="H112" i="39"/>
  <c r="I112" i="39"/>
  <c r="J112" i="39"/>
  <c r="G113" i="39"/>
  <c r="G112" i="39" s="1"/>
  <c r="K113" i="39"/>
  <c r="K112" i="39" s="1"/>
  <c r="H116" i="39"/>
  <c r="I116" i="39"/>
  <c r="J116" i="39"/>
  <c r="K116" i="39"/>
  <c r="G119" i="39"/>
  <c r="H119" i="39"/>
  <c r="J119" i="39"/>
  <c r="I120" i="39"/>
  <c r="I121" i="39"/>
  <c r="K121" i="39"/>
  <c r="K122" i="39"/>
  <c r="I123" i="39"/>
  <c r="G126" i="39"/>
  <c r="G125" i="39" s="1"/>
  <c r="H126" i="39"/>
  <c r="H125" i="39" s="1"/>
  <c r="J126" i="39"/>
  <c r="J125" i="39" s="1"/>
  <c r="K126" i="39"/>
  <c r="K125" i="39" s="1"/>
  <c r="I127" i="39"/>
  <c r="I126" i="39" s="1"/>
  <c r="I125" i="39" s="1"/>
  <c r="G129" i="39"/>
  <c r="I130" i="39"/>
  <c r="I129" i="39" s="1"/>
  <c r="K130" i="39"/>
  <c r="I131" i="39"/>
  <c r="J131" i="39"/>
  <c r="K131" i="39"/>
  <c r="I132" i="39"/>
  <c r="J132" i="39"/>
  <c r="I133" i="39"/>
  <c r="K133" i="39"/>
  <c r="H134" i="39"/>
  <c r="I134" i="39"/>
  <c r="J134" i="39"/>
  <c r="G138" i="39"/>
  <c r="K140" i="39"/>
  <c r="K141" i="39"/>
  <c r="K142" i="39"/>
  <c r="I145" i="39"/>
  <c r="I138" i="39" s="1"/>
  <c r="G146" i="39"/>
  <c r="G139" i="39" s="1"/>
  <c r="I139" i="39" s="1"/>
  <c r="J146" i="39"/>
  <c r="J139" i="39" s="1"/>
  <c r="J138" i="39" s="1"/>
  <c r="K147" i="39"/>
  <c r="K146" i="39" s="1"/>
  <c r="H148" i="39"/>
  <c r="H146" i="39" s="1"/>
  <c r="H139" i="39" s="1"/>
  <c r="I148" i="39"/>
  <c r="I146" i="39" s="1"/>
  <c r="G150" i="39"/>
  <c r="H150" i="39"/>
  <c r="I150" i="39"/>
  <c r="J150" i="39"/>
  <c r="K151" i="39"/>
  <c r="K150" i="39" s="1"/>
  <c r="A5" i="39"/>
  <c r="G137" i="39" l="1"/>
  <c r="G111" i="39" s="1"/>
  <c r="K26" i="39"/>
  <c r="I14" i="39"/>
  <c r="I13" i="39" s="1"/>
  <c r="J129" i="39"/>
  <c r="I107" i="39"/>
  <c r="K51" i="39"/>
  <c r="K50" i="39" s="1"/>
  <c r="I40" i="39"/>
  <c r="K134" i="39"/>
  <c r="I119" i="39"/>
  <c r="I73" i="39"/>
  <c r="I70" i="39" s="1"/>
  <c r="I58" i="39"/>
  <c r="H40" i="39"/>
  <c r="K67" i="39"/>
  <c r="K66" i="39" s="1"/>
  <c r="I62" i="39"/>
  <c r="J50" i="39"/>
  <c r="G14" i="39"/>
  <c r="G13" i="39" s="1"/>
  <c r="K44" i="39"/>
  <c r="J137" i="39"/>
  <c r="K119" i="39"/>
  <c r="K105" i="39"/>
  <c r="K100" i="39" s="1"/>
  <c r="K92" i="39" s="1"/>
  <c r="I100" i="39"/>
  <c r="I96" i="39"/>
  <c r="G92" i="39"/>
  <c r="G49" i="39" s="1"/>
  <c r="H84" i="39"/>
  <c r="K71" i="39"/>
  <c r="K70" i="39" s="1"/>
  <c r="K58" i="39"/>
  <c r="I50" i="39"/>
  <c r="J14" i="39"/>
  <c r="J13" i="39" s="1"/>
  <c r="H138" i="39"/>
  <c r="H137" i="39" s="1"/>
  <c r="K139" i="39"/>
  <c r="K138" i="39" s="1"/>
  <c r="K137" i="39" s="1"/>
  <c r="J92" i="39"/>
  <c r="H14" i="39"/>
  <c r="I137" i="39"/>
  <c r="H129" i="39"/>
  <c r="H100" i="39"/>
  <c r="H92" i="39" s="1"/>
  <c r="H70" i="39"/>
  <c r="H66" i="39"/>
  <c r="K132" i="39"/>
  <c r="K19" i="39"/>
  <c r="K18" i="39" s="1"/>
  <c r="K85" i="39"/>
  <c r="H50" i="39"/>
  <c r="K109" i="39"/>
  <c r="K107" i="39" s="1"/>
  <c r="K16" i="39"/>
  <c r="K15" i="39" s="1"/>
  <c r="K129" i="39" l="1"/>
  <c r="K111" i="39" s="1"/>
  <c r="I111" i="39"/>
  <c r="G155" i="39"/>
  <c r="I92" i="39"/>
  <c r="I49" i="39" s="1"/>
  <c r="I155" i="39" s="1"/>
  <c r="J111" i="39"/>
  <c r="H111" i="39"/>
  <c r="K49" i="39"/>
  <c r="J49" i="39"/>
  <c r="J155" i="39" s="1"/>
  <c r="K14" i="39"/>
  <c r="K13" i="39" s="1"/>
  <c r="H49" i="39"/>
  <c r="H13" i="39"/>
  <c r="K155" i="39" l="1"/>
  <c r="H155" i="39"/>
</calcChain>
</file>

<file path=xl/sharedStrings.xml><?xml version="1.0" encoding="utf-8"?>
<sst xmlns="http://schemas.openxmlformats.org/spreadsheetml/2006/main" count="142" uniqueCount="131">
  <si>
    <t>(Valores en RD$)</t>
  </si>
  <si>
    <t>Clasificación Presupuestaria</t>
  </si>
  <si>
    <t xml:space="preserve">Presupuesto 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</si>
  <si>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</si>
  <si>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</si>
  <si>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</si>
  <si>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</si>
  <si>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</si>
  <si>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</si>
  <si>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</si>
  <si>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</si>
  <si>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</si>
  <si>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</si>
  <si>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</si>
  <si>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</si>
  <si>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</si>
  <si>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</si>
  <si>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</si>
  <si>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</si>
  <si>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</si>
  <si>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</si>
  <si>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</si>
  <si>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</si>
  <si>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</si>
  <si>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</si>
  <si>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</si>
  <si>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</si>
  <si>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</si>
  <si>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</si>
  <si>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</si>
  <si>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</si>
  <si>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</si>
  <si>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</si>
  <si>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</si>
  <si>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</si>
  <si>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</si>
  <si>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</si>
  <si>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</si>
  <si>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</si>
  <si>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</si>
  <si>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</si>
  <si>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</si>
  <si>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</si>
  <si>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</si>
  <si>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</si>
  <si>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</si>
  <si>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</si>
  <si>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</si>
  <si>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</si>
  <si>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</si>
  <si>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</si>
  <si>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</si>
  <si>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</si>
  <si>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</si>
  <si>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</si>
  <si>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</si>
  <si>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</si>
  <si>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</si>
  <si>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</si>
  <si>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</si>
  <si>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</si>
  <si>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</si>
  <si>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</si>
  <si>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</si>
  <si>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</si>
  <si>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</si>
  <si>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</si>
  <si>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</si>
  <si>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</si>
  <si>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</si>
  <si>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</si>
  <si>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</si>
  <si>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</si>
  <si>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</si>
  <si>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</si>
  <si>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</si>
  <si>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</si>
  <si>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</si>
  <si>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</si>
  <si>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</si>
  <si>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</si>
  <si>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</si>
  <si>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</si>
  <si>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</si>
  <si>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</si>
  <si>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</si>
  <si>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</si>
  <si>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</si>
  <si>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</si>
  <si>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</si>
  <si>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</si>
  <si>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</si>
  <si>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</si>
  <si>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</si>
  <si>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</si>
  <si>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</si>
  <si>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</si>
  <si>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</si>
  <si>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</si>
  <si>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</si>
  <si>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</si>
  <si>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</si>
  <si>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</si>
  <si>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</si>
  <si>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</si>
  <si>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</si>
  <si>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</si>
  <si>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</si>
  <si>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</si>
  <si>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</si>
  <si>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</si>
  <si>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</si>
  <si>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</si>
  <si>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 xml:space="preserve"> </t>
  </si>
  <si>
    <t xml:space="preserve">Encargada de Presupuesto </t>
  </si>
  <si>
    <t>Efigenia Acevedo</t>
  </si>
  <si>
    <t>Bienes Intagibles</t>
  </si>
  <si>
    <t>Ojeto</t>
  </si>
  <si>
    <t>Rafael Toribio</t>
  </si>
  <si>
    <t>Otros servicios técnicos profecionales</t>
  </si>
  <si>
    <t>Lic. Jóse Ventura</t>
  </si>
  <si>
    <t>Presidente CES</t>
  </si>
  <si>
    <t>Servicios especiales de mantenimiento y reparación</t>
  </si>
  <si>
    <t xml:space="preserve">Licencias Informaticas Intelectuales, Industriales </t>
  </si>
  <si>
    <t>Director Administrativo Financiero</t>
  </si>
  <si>
    <t>Presupuesto por ejecutar</t>
  </si>
  <si>
    <t>Presupuesto Ene-Dic.2024</t>
  </si>
  <si>
    <t>Ejecut. Enero,  2024</t>
  </si>
  <si>
    <t xml:space="preserve"> Ejecucion Presupuestal al 29 de Febrero 2024</t>
  </si>
  <si>
    <t>Ejecut. Febrero, 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</si>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</sst>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b/>
      <sz val="14"/>
      <color theme="1"/>
      <name val="Cambria"/>
      <family val="2"/>
      <scheme val="major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1" fontId="0" fillId="2" borderId="0" xfId="0" applyNumberFormat="1" applyFill="1"/>
    <xf numFmtId="166" fontId="5" fillId="2" borderId="5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5" fontId="9" fillId="0" borderId="0" xfId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9" fillId="0" borderId="0" xfId="1" applyFont="1"/>
    <xf numFmtId="165" fontId="0" fillId="2" borderId="0" xfId="1" applyFont="1" applyFill="1"/>
    <xf numFmtId="165" fontId="0" fillId="0" borderId="0" xfId="1" applyFont="1"/>
    <xf numFmtId="165" fontId="0" fillId="0" borderId="0" xfId="1" applyFont="1" applyBorder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164" fontId="5" fillId="0" borderId="12" xfId="0" applyNumberFormat="1" applyFont="1" applyBorder="1"/>
    <xf numFmtId="166" fontId="5" fillId="2" borderId="7" xfId="1" applyNumberFormat="1" applyFont="1" applyFill="1" applyBorder="1"/>
    <xf numFmtId="164" fontId="7" fillId="0" borderId="3" xfId="0" applyNumberFormat="1" applyFont="1" applyBorder="1"/>
    <xf numFmtId="166" fontId="5" fillId="2" borderId="16" xfId="1" applyNumberFormat="1" applyFont="1" applyFill="1" applyBorder="1"/>
    <xf numFmtId="166" fontId="6" fillId="2" borderId="7" xfId="1" applyNumberFormat="1" applyFont="1" applyFill="1" applyBorder="1"/>
    <xf numFmtId="166" fontId="5" fillId="2" borderId="12" xfId="1" applyNumberFormat="1" applyFont="1" applyFill="1" applyBorder="1"/>
    <xf numFmtId="165" fontId="0" fillId="0" borderId="0" xfId="0" applyNumberFormat="1"/>
    <xf numFmtId="166" fontId="7" fillId="2" borderId="7" xfId="1" applyNumberFormat="1" applyFont="1" applyFill="1" applyBorder="1"/>
    <xf numFmtId="166" fontId="7" fillId="2" borderId="16" xfId="1" applyNumberFormat="1" applyFont="1" applyFill="1" applyBorder="1"/>
    <xf numFmtId="166" fontId="5" fillId="2" borderId="3" xfId="1" applyNumberFormat="1" applyFont="1" applyFill="1" applyBorder="1"/>
    <xf numFmtId="166" fontId="7" fillId="2" borderId="3" xfId="1" applyNumberFormat="1" applyFont="1" applyFill="1" applyBorder="1"/>
    <xf numFmtId="166" fontId="7" fillId="2" borderId="12" xfId="1" applyNumberFormat="1" applyFont="1" applyFill="1" applyBorder="1"/>
    <xf numFmtId="166" fontId="5" fillId="2" borderId="17" xfId="1" applyNumberFormat="1" applyFont="1" applyFill="1" applyBorder="1"/>
    <xf numFmtId="164" fontId="5" fillId="0" borderId="3" xfId="0" applyNumberFormat="1" applyFont="1" applyBorder="1"/>
    <xf numFmtId="164" fontId="7" fillId="0" borderId="7" xfId="0" applyNumberFormat="1" applyFont="1" applyBorder="1"/>
    <xf numFmtId="164" fontId="5" fillId="0" borderId="16" xfId="0" applyNumberFormat="1" applyFont="1" applyBorder="1"/>
    <xf numFmtId="166" fontId="6" fillId="2" borderId="3" xfId="1" applyNumberFormat="1" applyFont="1" applyFill="1" applyBorder="1"/>
    <xf numFmtId="165" fontId="9" fillId="0" borderId="0" xfId="0" applyNumberFormat="1" applyFont="1"/>
    <xf numFmtId="165" fontId="8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164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164" fontId="13" fillId="0" borderId="11" xfId="0" applyNumberFormat="1" applyFont="1" applyBorder="1"/>
    <xf numFmtId="164" fontId="13" fillId="2" borderId="11" xfId="0" applyNumberFormat="1" applyFont="1" applyFill="1" applyBorder="1"/>
    <xf numFmtId="166" fontId="13" fillId="2" borderId="6" xfId="1" applyNumberFormat="1" applyFont="1" applyFill="1" applyBorder="1"/>
    <xf numFmtId="164" fontId="15" fillId="0" borderId="5" xfId="0" applyNumberFormat="1" applyFont="1" applyBorder="1"/>
    <xf numFmtId="166" fontId="15" fillId="2" borderId="5" xfId="1" applyNumberFormat="1" applyFont="1" applyFill="1" applyBorder="1"/>
    <xf numFmtId="0" fontId="12" fillId="0" borderId="6" xfId="0" applyFont="1" applyBorder="1" applyAlignment="1">
      <alignment wrapText="1"/>
    </xf>
    <xf numFmtId="164" fontId="13" fillId="0" borderId="8" xfId="0" applyNumberFormat="1" applyFont="1" applyBorder="1"/>
    <xf numFmtId="166" fontId="13" fillId="2" borderId="8" xfId="1" applyNumberFormat="1" applyFont="1" applyFill="1" applyBorder="1"/>
    <xf numFmtId="164" fontId="12" fillId="0" borderId="6" xfId="0" applyNumberFormat="1" applyFont="1" applyBorder="1"/>
    <xf numFmtId="166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6" fontId="13" fillId="2" borderId="11" xfId="1" applyNumberFormat="1" applyFont="1" applyFill="1" applyBorder="1"/>
    <xf numFmtId="0" fontId="15" fillId="0" borderId="6" xfId="0" applyFont="1" applyBorder="1" applyAlignment="1">
      <alignment wrapText="1"/>
    </xf>
    <xf numFmtId="164" fontId="15" fillId="0" borderId="8" xfId="0" applyNumberFormat="1" applyFont="1" applyBorder="1"/>
    <xf numFmtId="164" fontId="15" fillId="0" borderId="6" xfId="0" applyNumberFormat="1" applyFont="1" applyBorder="1"/>
    <xf numFmtId="166" fontId="15" fillId="2" borderId="6" xfId="1" applyNumberFormat="1" applyFont="1" applyFill="1" applyBorder="1"/>
    <xf numFmtId="166" fontId="15" fillId="2" borderId="8" xfId="1" applyNumberFormat="1" applyFont="1" applyFill="1" applyBorder="1"/>
    <xf numFmtId="164" fontId="15" fillId="0" borderId="11" xfId="0" applyNumberFormat="1" applyFont="1" applyBorder="1"/>
    <xf numFmtId="164" fontId="13" fillId="0" borderId="5" xfId="0" applyNumberFormat="1" applyFont="1" applyBorder="1"/>
    <xf numFmtId="166" fontId="13" fillId="2" borderId="5" xfId="1" applyNumberFormat="1" applyFont="1" applyFill="1" applyBorder="1"/>
    <xf numFmtId="164" fontId="16" fillId="0" borderId="6" xfId="0" applyNumberFormat="1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6" fontId="15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164" fontId="15" fillId="2" borderId="11" xfId="0" applyNumberFormat="1" applyFont="1" applyFill="1" applyBorder="1"/>
    <xf numFmtId="164" fontId="15" fillId="2" borderId="6" xfId="0" applyNumberFormat="1" applyFont="1" applyFill="1" applyBorder="1"/>
    <xf numFmtId="164" fontId="13" fillId="0" borderId="6" xfId="0" applyNumberFormat="1" applyFont="1" applyBorder="1"/>
    <xf numFmtId="164" fontId="13" fillId="2" borderId="5" xfId="0" applyNumberFormat="1" applyFont="1" applyFill="1" applyBorder="1"/>
    <xf numFmtId="0" fontId="15" fillId="2" borderId="6" xfId="0" applyFont="1" applyFill="1" applyBorder="1" applyAlignment="1">
      <alignment wrapText="1"/>
    </xf>
    <xf numFmtId="164" fontId="13" fillId="2" borderId="6" xfId="0" applyNumberFormat="1" applyFont="1" applyFill="1" applyBorder="1"/>
    <xf numFmtId="0" fontId="15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164" fontId="13" fillId="0" borderId="10" xfId="0" applyNumberFormat="1" applyFont="1" applyBorder="1"/>
    <xf numFmtId="166" fontId="13" fillId="2" borderId="10" xfId="1" applyNumberFormat="1" applyFont="1" applyFill="1" applyBorder="1"/>
    <xf numFmtId="164" fontId="13" fillId="2" borderId="8" xfId="0" applyNumberFormat="1" applyFont="1" applyFill="1" applyBorder="1"/>
    <xf numFmtId="166" fontId="12" fillId="2" borderId="5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164" fontId="15" fillId="2" borderId="5" xfId="0" applyNumberFormat="1" applyFont="1" applyFill="1" applyBorder="1"/>
    <xf numFmtId="0" fontId="15" fillId="0" borderId="9" xfId="0" applyFont="1" applyBorder="1"/>
    <xf numFmtId="0" fontId="12" fillId="0" borderId="11" xfId="0" applyFont="1" applyBorder="1" applyAlignment="1">
      <alignment horizontal="center"/>
    </xf>
    <xf numFmtId="0" fontId="12" fillId="0" borderId="12" xfId="0" applyFont="1" applyBorder="1"/>
    <xf numFmtId="0" fontId="12" fillId="0" borderId="11" xfId="0" applyFont="1" applyBorder="1"/>
    <xf numFmtId="0" fontId="13" fillId="0" borderId="1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164" fontId="12" fillId="0" borderId="0" xfId="0" applyNumberFormat="1" applyFont="1"/>
    <xf numFmtId="1" fontId="12" fillId="2" borderId="0" xfId="0" applyNumberFormat="1" applyFont="1" applyFill="1"/>
    <xf numFmtId="49" fontId="12" fillId="0" borderId="0" xfId="0" applyNumberFormat="1" applyFont="1" applyAlignment="1">
      <alignment horizontal="center"/>
    </xf>
    <xf numFmtId="0" fontId="17" fillId="0" borderId="0" xfId="0" applyFont="1"/>
    <xf numFmtId="165" fontId="12" fillId="2" borderId="0" xfId="1" applyFont="1" applyFill="1" applyBorder="1"/>
    <xf numFmtId="49" fontId="12" fillId="0" borderId="0" xfId="0" applyNumberFormat="1" applyFont="1"/>
    <xf numFmtId="0" fontId="17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5" fontId="12" fillId="2" borderId="0" xfId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0" fillId="0" borderId="0" xfId="0" applyNumberFormat="1" applyFont="1" applyAlignment="1">
      <alignment horizontal="center"/>
    </xf>
    <xf numFmtId="165" fontId="8" fillId="0" borderId="0" xfId="0" applyNumberFormat="1" applyFont="1"/>
    <xf numFmtId="0" fontId="17" fillId="0" borderId="14" xfId="0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17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5" fontId="17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165" fontId="10" fillId="2" borderId="0" xfId="1" applyFont="1" applyFill="1"/>
    <xf numFmtId="0" fontId="13" fillId="0" borderId="5" xfId="0" applyFont="1" applyBorder="1" applyAlignment="1">
      <alignment horizontal="center"/>
    </xf>
    <xf numFmtId="164" fontId="13" fillId="2" borderId="10" xfId="0" applyNumberFormat="1" applyFont="1" applyFill="1" applyBorder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6B02-4132-4EBF-9F4B-3276C2F46E44}">
  <dimension ref="A1:N255"/>
  <sheetViews>
    <sheetView tabSelected="1" topLeftCell="D1" workbookViewId="0">
      <selection activeCell="M170" sqref="M170"/>
    </sheetView>
  </sheetViews>
  <sheetFormatPr baseColWidth="10" defaultColWidth="11.42578125" defaultRowHeight="15" x14ac:dyDescent="0.2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4" style="5" customWidth="1"/>
    <col min="9" max="9" width="23.42578125" hidden="1" customWidth="1"/>
    <col min="10" max="10" width="15.7109375" customWidth="1"/>
    <col min="11" max="11" width="14.42578125" customWidth="1"/>
    <col min="12" max="12" width="19.7109375" customWidth="1"/>
    <col min="14" max="14" width="13.140625" bestFit="1" customWidth="1"/>
    <col min="218" max="218" width="4.85546875" bestFit="1" customWidth="1"/>
    <col min="219" max="219" width="5.85546875" bestFit="1" customWidth="1"/>
    <col min="220" max="220" width="7.42578125" bestFit="1" customWidth="1"/>
    <col min="221" max="221" width="8.140625" bestFit="1" customWidth="1"/>
    <col min="222" max="222" width="4.5703125" bestFit="1" customWidth="1"/>
    <col min="223" max="223" width="57.5703125" customWidth="1"/>
    <col min="224" max="224" width="14.28515625" customWidth="1"/>
    <col min="225" max="225" width="0.85546875" customWidth="1"/>
    <col min="226" max="226" width="16.5703125" bestFit="1" customWidth="1"/>
    <col min="227" max="227" width="13.42578125" bestFit="1" customWidth="1"/>
    <col min="474" max="474" width="4.85546875" bestFit="1" customWidth="1"/>
    <col min="475" max="475" width="5.85546875" bestFit="1" customWidth="1"/>
    <col min="476" max="476" width="7.42578125" bestFit="1" customWidth="1"/>
    <col min="477" max="477" width="8.140625" bestFit="1" customWidth="1"/>
    <col min="478" max="478" width="4.5703125" bestFit="1" customWidth="1"/>
    <col min="479" max="479" width="57.5703125" customWidth="1"/>
    <col min="480" max="480" width="14.28515625" customWidth="1"/>
    <col min="481" max="481" width="0.85546875" customWidth="1"/>
    <col min="482" max="482" width="16.5703125" bestFit="1" customWidth="1"/>
    <col min="483" max="483" width="13.42578125" bestFit="1" customWidth="1"/>
    <col min="730" max="730" width="4.85546875" bestFit="1" customWidth="1"/>
    <col min="731" max="731" width="5.85546875" bestFit="1" customWidth="1"/>
    <col min="732" max="732" width="7.42578125" bestFit="1" customWidth="1"/>
    <col min="733" max="733" width="8.140625" bestFit="1" customWidth="1"/>
    <col min="734" max="734" width="4.5703125" bestFit="1" customWidth="1"/>
    <col min="735" max="735" width="57.5703125" customWidth="1"/>
    <col min="736" max="736" width="14.28515625" customWidth="1"/>
    <col min="737" max="737" width="0.85546875" customWidth="1"/>
    <col min="738" max="738" width="16.5703125" bestFit="1" customWidth="1"/>
    <col min="739" max="739" width="13.42578125" bestFit="1" customWidth="1"/>
    <col min="986" max="986" width="4.85546875" bestFit="1" customWidth="1"/>
    <col min="987" max="987" width="5.85546875" bestFit="1" customWidth="1"/>
    <col min="988" max="988" width="7.42578125" bestFit="1" customWidth="1"/>
    <col min="989" max="989" width="8.140625" bestFit="1" customWidth="1"/>
    <col min="990" max="990" width="4.5703125" bestFit="1" customWidth="1"/>
    <col min="991" max="991" width="57.5703125" customWidth="1"/>
    <col min="992" max="992" width="14.28515625" customWidth="1"/>
    <col min="993" max="993" width="0.85546875" customWidth="1"/>
    <col min="994" max="994" width="16.5703125" bestFit="1" customWidth="1"/>
    <col min="995" max="995" width="13.42578125" bestFit="1" customWidth="1"/>
    <col min="1242" max="1242" width="4.85546875" bestFit="1" customWidth="1"/>
    <col min="1243" max="1243" width="5.85546875" bestFit="1" customWidth="1"/>
    <col min="1244" max="1244" width="7.42578125" bestFit="1" customWidth="1"/>
    <col min="1245" max="1245" width="8.140625" bestFit="1" customWidth="1"/>
    <col min="1246" max="1246" width="4.5703125" bestFit="1" customWidth="1"/>
    <col min="1247" max="1247" width="57.5703125" customWidth="1"/>
    <col min="1248" max="1248" width="14.28515625" customWidth="1"/>
    <col min="1249" max="1249" width="0.85546875" customWidth="1"/>
    <col min="1250" max="1250" width="16.5703125" bestFit="1" customWidth="1"/>
    <col min="1251" max="1251" width="13.42578125" bestFit="1" customWidth="1"/>
    <col min="1498" max="1498" width="4.85546875" bestFit="1" customWidth="1"/>
    <col min="1499" max="1499" width="5.85546875" bestFit="1" customWidth="1"/>
    <col min="1500" max="1500" width="7.42578125" bestFit="1" customWidth="1"/>
    <col min="1501" max="1501" width="8.140625" bestFit="1" customWidth="1"/>
    <col min="1502" max="1502" width="4.5703125" bestFit="1" customWidth="1"/>
    <col min="1503" max="1503" width="57.5703125" customWidth="1"/>
    <col min="1504" max="1504" width="14.28515625" customWidth="1"/>
    <col min="1505" max="1505" width="0.85546875" customWidth="1"/>
    <col min="1506" max="1506" width="16.5703125" bestFit="1" customWidth="1"/>
    <col min="1507" max="1507" width="13.42578125" bestFit="1" customWidth="1"/>
    <col min="1754" max="1754" width="4.85546875" bestFit="1" customWidth="1"/>
    <col min="1755" max="1755" width="5.85546875" bestFit="1" customWidth="1"/>
    <col min="1756" max="1756" width="7.42578125" bestFit="1" customWidth="1"/>
    <col min="1757" max="1757" width="8.140625" bestFit="1" customWidth="1"/>
    <col min="1758" max="1758" width="4.5703125" bestFit="1" customWidth="1"/>
    <col min="1759" max="1759" width="57.5703125" customWidth="1"/>
    <col min="1760" max="1760" width="14.28515625" customWidth="1"/>
    <col min="1761" max="1761" width="0.85546875" customWidth="1"/>
    <col min="1762" max="1762" width="16.5703125" bestFit="1" customWidth="1"/>
    <col min="1763" max="1763" width="13.42578125" bestFit="1" customWidth="1"/>
    <col min="2010" max="2010" width="4.85546875" bestFit="1" customWidth="1"/>
    <col min="2011" max="2011" width="5.85546875" bestFit="1" customWidth="1"/>
    <col min="2012" max="2012" width="7.42578125" bestFit="1" customWidth="1"/>
    <col min="2013" max="2013" width="8.140625" bestFit="1" customWidth="1"/>
    <col min="2014" max="2014" width="4.5703125" bestFit="1" customWidth="1"/>
    <col min="2015" max="2015" width="57.5703125" customWidth="1"/>
    <col min="2016" max="2016" width="14.28515625" customWidth="1"/>
    <col min="2017" max="2017" width="0.85546875" customWidth="1"/>
    <col min="2018" max="2018" width="16.5703125" bestFit="1" customWidth="1"/>
    <col min="2019" max="2019" width="13.42578125" bestFit="1" customWidth="1"/>
    <col min="2266" max="2266" width="4.85546875" bestFit="1" customWidth="1"/>
    <col min="2267" max="2267" width="5.85546875" bestFit="1" customWidth="1"/>
    <col min="2268" max="2268" width="7.42578125" bestFit="1" customWidth="1"/>
    <col min="2269" max="2269" width="8.140625" bestFit="1" customWidth="1"/>
    <col min="2270" max="2270" width="4.5703125" bestFit="1" customWidth="1"/>
    <col min="2271" max="2271" width="57.5703125" customWidth="1"/>
    <col min="2272" max="2272" width="14.28515625" customWidth="1"/>
    <col min="2273" max="2273" width="0.85546875" customWidth="1"/>
    <col min="2274" max="2274" width="16.5703125" bestFit="1" customWidth="1"/>
    <col min="2275" max="2275" width="13.42578125" bestFit="1" customWidth="1"/>
    <col min="2522" max="2522" width="4.85546875" bestFit="1" customWidth="1"/>
    <col min="2523" max="2523" width="5.85546875" bestFit="1" customWidth="1"/>
    <col min="2524" max="2524" width="7.42578125" bestFit="1" customWidth="1"/>
    <col min="2525" max="2525" width="8.140625" bestFit="1" customWidth="1"/>
    <col min="2526" max="2526" width="4.5703125" bestFit="1" customWidth="1"/>
    <col min="2527" max="2527" width="57.5703125" customWidth="1"/>
    <col min="2528" max="2528" width="14.28515625" customWidth="1"/>
    <col min="2529" max="2529" width="0.85546875" customWidth="1"/>
    <col min="2530" max="2530" width="16.5703125" bestFit="1" customWidth="1"/>
    <col min="2531" max="2531" width="13.42578125" bestFit="1" customWidth="1"/>
    <col min="2778" max="2778" width="4.85546875" bestFit="1" customWidth="1"/>
    <col min="2779" max="2779" width="5.85546875" bestFit="1" customWidth="1"/>
    <col min="2780" max="2780" width="7.42578125" bestFit="1" customWidth="1"/>
    <col min="2781" max="2781" width="8.140625" bestFit="1" customWidth="1"/>
    <col min="2782" max="2782" width="4.5703125" bestFit="1" customWidth="1"/>
    <col min="2783" max="2783" width="57.5703125" customWidth="1"/>
    <col min="2784" max="2784" width="14.28515625" customWidth="1"/>
    <col min="2785" max="2785" width="0.85546875" customWidth="1"/>
    <col min="2786" max="2786" width="16.5703125" bestFit="1" customWidth="1"/>
    <col min="2787" max="2787" width="13.42578125" bestFit="1" customWidth="1"/>
    <col min="3034" max="3034" width="4.85546875" bestFit="1" customWidth="1"/>
    <col min="3035" max="3035" width="5.85546875" bestFit="1" customWidth="1"/>
    <col min="3036" max="3036" width="7.42578125" bestFit="1" customWidth="1"/>
    <col min="3037" max="3037" width="8.140625" bestFit="1" customWidth="1"/>
    <col min="3038" max="3038" width="4.5703125" bestFit="1" customWidth="1"/>
    <col min="3039" max="3039" width="57.5703125" customWidth="1"/>
    <col min="3040" max="3040" width="14.28515625" customWidth="1"/>
    <col min="3041" max="3041" width="0.85546875" customWidth="1"/>
    <col min="3042" max="3042" width="16.5703125" bestFit="1" customWidth="1"/>
    <col min="3043" max="3043" width="13.42578125" bestFit="1" customWidth="1"/>
    <col min="3290" max="3290" width="4.85546875" bestFit="1" customWidth="1"/>
    <col min="3291" max="3291" width="5.85546875" bestFit="1" customWidth="1"/>
    <col min="3292" max="3292" width="7.42578125" bestFit="1" customWidth="1"/>
    <col min="3293" max="3293" width="8.140625" bestFit="1" customWidth="1"/>
    <col min="3294" max="3294" width="4.5703125" bestFit="1" customWidth="1"/>
    <col min="3295" max="3295" width="57.5703125" customWidth="1"/>
    <col min="3296" max="3296" width="14.28515625" customWidth="1"/>
    <col min="3297" max="3297" width="0.85546875" customWidth="1"/>
    <col min="3298" max="3298" width="16.5703125" bestFit="1" customWidth="1"/>
    <col min="3299" max="3299" width="13.42578125" bestFit="1" customWidth="1"/>
    <col min="3546" max="3546" width="4.85546875" bestFit="1" customWidth="1"/>
    <col min="3547" max="3547" width="5.85546875" bestFit="1" customWidth="1"/>
    <col min="3548" max="3548" width="7.42578125" bestFit="1" customWidth="1"/>
    <col min="3549" max="3549" width="8.140625" bestFit="1" customWidth="1"/>
    <col min="3550" max="3550" width="4.5703125" bestFit="1" customWidth="1"/>
    <col min="3551" max="3551" width="57.5703125" customWidth="1"/>
    <col min="3552" max="3552" width="14.28515625" customWidth="1"/>
    <col min="3553" max="3553" width="0.85546875" customWidth="1"/>
    <col min="3554" max="3554" width="16.5703125" bestFit="1" customWidth="1"/>
    <col min="3555" max="3555" width="13.42578125" bestFit="1" customWidth="1"/>
    <col min="3802" max="3802" width="4.85546875" bestFit="1" customWidth="1"/>
    <col min="3803" max="3803" width="5.85546875" bestFit="1" customWidth="1"/>
    <col min="3804" max="3804" width="7.42578125" bestFit="1" customWidth="1"/>
    <col min="3805" max="3805" width="8.140625" bestFit="1" customWidth="1"/>
    <col min="3806" max="3806" width="4.5703125" bestFit="1" customWidth="1"/>
    <col min="3807" max="3807" width="57.5703125" customWidth="1"/>
    <col min="3808" max="3808" width="14.28515625" customWidth="1"/>
    <col min="3809" max="3809" width="0.85546875" customWidth="1"/>
    <col min="3810" max="3810" width="16.5703125" bestFit="1" customWidth="1"/>
    <col min="3811" max="3811" width="13.42578125" bestFit="1" customWidth="1"/>
    <col min="4058" max="4058" width="4.85546875" bestFit="1" customWidth="1"/>
    <col min="4059" max="4059" width="5.85546875" bestFit="1" customWidth="1"/>
    <col min="4060" max="4060" width="7.42578125" bestFit="1" customWidth="1"/>
    <col min="4061" max="4061" width="8.140625" bestFit="1" customWidth="1"/>
    <col min="4062" max="4062" width="4.5703125" bestFit="1" customWidth="1"/>
    <col min="4063" max="4063" width="57.5703125" customWidth="1"/>
    <col min="4064" max="4064" width="14.28515625" customWidth="1"/>
    <col min="4065" max="4065" width="0.85546875" customWidth="1"/>
    <col min="4066" max="4066" width="16.5703125" bestFit="1" customWidth="1"/>
    <col min="4067" max="4067" width="13.42578125" bestFit="1" customWidth="1"/>
    <col min="4314" max="4314" width="4.85546875" bestFit="1" customWidth="1"/>
    <col min="4315" max="4315" width="5.85546875" bestFit="1" customWidth="1"/>
    <col min="4316" max="4316" width="7.42578125" bestFit="1" customWidth="1"/>
    <col min="4317" max="4317" width="8.140625" bestFit="1" customWidth="1"/>
    <col min="4318" max="4318" width="4.5703125" bestFit="1" customWidth="1"/>
    <col min="4319" max="4319" width="57.5703125" customWidth="1"/>
    <col min="4320" max="4320" width="14.28515625" customWidth="1"/>
    <col min="4321" max="4321" width="0.85546875" customWidth="1"/>
    <col min="4322" max="4322" width="16.5703125" bestFit="1" customWidth="1"/>
    <col min="4323" max="4323" width="13.42578125" bestFit="1" customWidth="1"/>
    <col min="4570" max="4570" width="4.85546875" bestFit="1" customWidth="1"/>
    <col min="4571" max="4571" width="5.85546875" bestFit="1" customWidth="1"/>
    <col min="4572" max="4572" width="7.42578125" bestFit="1" customWidth="1"/>
    <col min="4573" max="4573" width="8.140625" bestFit="1" customWidth="1"/>
    <col min="4574" max="4574" width="4.5703125" bestFit="1" customWidth="1"/>
    <col min="4575" max="4575" width="57.5703125" customWidth="1"/>
    <col min="4576" max="4576" width="14.28515625" customWidth="1"/>
    <col min="4577" max="4577" width="0.85546875" customWidth="1"/>
    <col min="4578" max="4578" width="16.5703125" bestFit="1" customWidth="1"/>
    <col min="4579" max="4579" width="13.42578125" bestFit="1" customWidth="1"/>
    <col min="4826" max="4826" width="4.85546875" bestFit="1" customWidth="1"/>
    <col min="4827" max="4827" width="5.85546875" bestFit="1" customWidth="1"/>
    <col min="4828" max="4828" width="7.42578125" bestFit="1" customWidth="1"/>
    <col min="4829" max="4829" width="8.140625" bestFit="1" customWidth="1"/>
    <col min="4830" max="4830" width="4.5703125" bestFit="1" customWidth="1"/>
    <col min="4831" max="4831" width="57.5703125" customWidth="1"/>
    <col min="4832" max="4832" width="14.28515625" customWidth="1"/>
    <col min="4833" max="4833" width="0.85546875" customWidth="1"/>
    <col min="4834" max="4834" width="16.5703125" bestFit="1" customWidth="1"/>
    <col min="4835" max="4835" width="13.42578125" bestFit="1" customWidth="1"/>
    <col min="5082" max="5082" width="4.85546875" bestFit="1" customWidth="1"/>
    <col min="5083" max="5083" width="5.85546875" bestFit="1" customWidth="1"/>
    <col min="5084" max="5084" width="7.42578125" bestFit="1" customWidth="1"/>
    <col min="5085" max="5085" width="8.140625" bestFit="1" customWidth="1"/>
    <col min="5086" max="5086" width="4.5703125" bestFit="1" customWidth="1"/>
    <col min="5087" max="5087" width="57.5703125" customWidth="1"/>
    <col min="5088" max="5088" width="14.28515625" customWidth="1"/>
    <col min="5089" max="5089" width="0.85546875" customWidth="1"/>
    <col min="5090" max="5090" width="16.5703125" bestFit="1" customWidth="1"/>
    <col min="5091" max="5091" width="13.42578125" bestFit="1" customWidth="1"/>
    <col min="5338" max="5338" width="4.85546875" bestFit="1" customWidth="1"/>
    <col min="5339" max="5339" width="5.85546875" bestFit="1" customWidth="1"/>
    <col min="5340" max="5340" width="7.42578125" bestFit="1" customWidth="1"/>
    <col min="5341" max="5341" width="8.140625" bestFit="1" customWidth="1"/>
    <col min="5342" max="5342" width="4.5703125" bestFit="1" customWidth="1"/>
    <col min="5343" max="5343" width="57.5703125" customWidth="1"/>
    <col min="5344" max="5344" width="14.28515625" customWidth="1"/>
    <col min="5345" max="5345" width="0.85546875" customWidth="1"/>
    <col min="5346" max="5346" width="16.5703125" bestFit="1" customWidth="1"/>
    <col min="5347" max="5347" width="13.42578125" bestFit="1" customWidth="1"/>
    <col min="5594" max="5594" width="4.85546875" bestFit="1" customWidth="1"/>
    <col min="5595" max="5595" width="5.85546875" bestFit="1" customWidth="1"/>
    <col min="5596" max="5596" width="7.42578125" bestFit="1" customWidth="1"/>
    <col min="5597" max="5597" width="8.140625" bestFit="1" customWidth="1"/>
    <col min="5598" max="5598" width="4.5703125" bestFit="1" customWidth="1"/>
    <col min="5599" max="5599" width="57.5703125" customWidth="1"/>
    <col min="5600" max="5600" width="14.28515625" customWidth="1"/>
    <col min="5601" max="5601" width="0.85546875" customWidth="1"/>
    <col min="5602" max="5602" width="16.5703125" bestFit="1" customWidth="1"/>
    <col min="5603" max="5603" width="13.42578125" bestFit="1" customWidth="1"/>
    <col min="5850" max="5850" width="4.85546875" bestFit="1" customWidth="1"/>
    <col min="5851" max="5851" width="5.85546875" bestFit="1" customWidth="1"/>
    <col min="5852" max="5852" width="7.42578125" bestFit="1" customWidth="1"/>
    <col min="5853" max="5853" width="8.140625" bestFit="1" customWidth="1"/>
    <col min="5854" max="5854" width="4.5703125" bestFit="1" customWidth="1"/>
    <col min="5855" max="5855" width="57.5703125" customWidth="1"/>
    <col min="5856" max="5856" width="14.28515625" customWidth="1"/>
    <col min="5857" max="5857" width="0.85546875" customWidth="1"/>
    <col min="5858" max="5858" width="16.5703125" bestFit="1" customWidth="1"/>
    <col min="5859" max="5859" width="13.42578125" bestFit="1" customWidth="1"/>
    <col min="6106" max="6106" width="4.85546875" bestFit="1" customWidth="1"/>
    <col min="6107" max="6107" width="5.85546875" bestFit="1" customWidth="1"/>
    <col min="6108" max="6108" width="7.42578125" bestFit="1" customWidth="1"/>
    <col min="6109" max="6109" width="8.140625" bestFit="1" customWidth="1"/>
    <col min="6110" max="6110" width="4.5703125" bestFit="1" customWidth="1"/>
    <col min="6111" max="6111" width="57.5703125" customWidth="1"/>
    <col min="6112" max="6112" width="14.28515625" customWidth="1"/>
    <col min="6113" max="6113" width="0.85546875" customWidth="1"/>
    <col min="6114" max="6114" width="16.5703125" bestFit="1" customWidth="1"/>
    <col min="6115" max="6115" width="13.42578125" bestFit="1" customWidth="1"/>
    <col min="6362" max="6362" width="4.85546875" bestFit="1" customWidth="1"/>
    <col min="6363" max="6363" width="5.85546875" bestFit="1" customWidth="1"/>
    <col min="6364" max="6364" width="7.42578125" bestFit="1" customWidth="1"/>
    <col min="6365" max="6365" width="8.140625" bestFit="1" customWidth="1"/>
    <col min="6366" max="6366" width="4.5703125" bestFit="1" customWidth="1"/>
    <col min="6367" max="6367" width="57.5703125" customWidth="1"/>
    <col min="6368" max="6368" width="14.28515625" customWidth="1"/>
    <col min="6369" max="6369" width="0.85546875" customWidth="1"/>
    <col min="6370" max="6370" width="16.5703125" bestFit="1" customWidth="1"/>
    <col min="6371" max="6371" width="13.42578125" bestFit="1" customWidth="1"/>
    <col min="6618" max="6618" width="4.85546875" bestFit="1" customWidth="1"/>
    <col min="6619" max="6619" width="5.85546875" bestFit="1" customWidth="1"/>
    <col min="6620" max="6620" width="7.42578125" bestFit="1" customWidth="1"/>
    <col min="6621" max="6621" width="8.140625" bestFit="1" customWidth="1"/>
    <col min="6622" max="6622" width="4.5703125" bestFit="1" customWidth="1"/>
    <col min="6623" max="6623" width="57.5703125" customWidth="1"/>
    <col min="6624" max="6624" width="14.28515625" customWidth="1"/>
    <col min="6625" max="6625" width="0.85546875" customWidth="1"/>
    <col min="6626" max="6626" width="16.5703125" bestFit="1" customWidth="1"/>
    <col min="6627" max="6627" width="13.42578125" bestFit="1" customWidth="1"/>
    <col min="6874" max="6874" width="4.85546875" bestFit="1" customWidth="1"/>
    <col min="6875" max="6875" width="5.85546875" bestFit="1" customWidth="1"/>
    <col min="6876" max="6876" width="7.42578125" bestFit="1" customWidth="1"/>
    <col min="6877" max="6877" width="8.140625" bestFit="1" customWidth="1"/>
    <col min="6878" max="6878" width="4.5703125" bestFit="1" customWidth="1"/>
    <col min="6879" max="6879" width="57.5703125" customWidth="1"/>
    <col min="6880" max="6880" width="14.28515625" customWidth="1"/>
    <col min="6881" max="6881" width="0.85546875" customWidth="1"/>
    <col min="6882" max="6882" width="16.5703125" bestFit="1" customWidth="1"/>
    <col min="6883" max="6883" width="13.42578125" bestFit="1" customWidth="1"/>
    <col min="7130" max="7130" width="4.85546875" bestFit="1" customWidth="1"/>
    <col min="7131" max="7131" width="5.85546875" bestFit="1" customWidth="1"/>
    <col min="7132" max="7132" width="7.42578125" bestFit="1" customWidth="1"/>
    <col min="7133" max="7133" width="8.140625" bestFit="1" customWidth="1"/>
    <col min="7134" max="7134" width="4.5703125" bestFit="1" customWidth="1"/>
    <col min="7135" max="7135" width="57.5703125" customWidth="1"/>
    <col min="7136" max="7136" width="14.28515625" customWidth="1"/>
    <col min="7137" max="7137" width="0.85546875" customWidth="1"/>
    <col min="7138" max="7138" width="16.5703125" bestFit="1" customWidth="1"/>
    <col min="7139" max="7139" width="13.42578125" bestFit="1" customWidth="1"/>
    <col min="7386" max="7386" width="4.85546875" bestFit="1" customWidth="1"/>
    <col min="7387" max="7387" width="5.85546875" bestFit="1" customWidth="1"/>
    <col min="7388" max="7388" width="7.42578125" bestFit="1" customWidth="1"/>
    <col min="7389" max="7389" width="8.140625" bestFit="1" customWidth="1"/>
    <col min="7390" max="7390" width="4.5703125" bestFit="1" customWidth="1"/>
    <col min="7391" max="7391" width="57.5703125" customWidth="1"/>
    <col min="7392" max="7392" width="14.28515625" customWidth="1"/>
    <col min="7393" max="7393" width="0.85546875" customWidth="1"/>
    <col min="7394" max="7394" width="16.5703125" bestFit="1" customWidth="1"/>
    <col min="7395" max="7395" width="13.42578125" bestFit="1" customWidth="1"/>
    <col min="7642" max="7642" width="4.85546875" bestFit="1" customWidth="1"/>
    <col min="7643" max="7643" width="5.85546875" bestFit="1" customWidth="1"/>
    <col min="7644" max="7644" width="7.42578125" bestFit="1" customWidth="1"/>
    <col min="7645" max="7645" width="8.140625" bestFit="1" customWidth="1"/>
    <col min="7646" max="7646" width="4.5703125" bestFit="1" customWidth="1"/>
    <col min="7647" max="7647" width="57.5703125" customWidth="1"/>
    <col min="7648" max="7648" width="14.28515625" customWidth="1"/>
    <col min="7649" max="7649" width="0.85546875" customWidth="1"/>
    <col min="7650" max="7650" width="16.5703125" bestFit="1" customWidth="1"/>
    <col min="7651" max="7651" width="13.42578125" bestFit="1" customWidth="1"/>
    <col min="7898" max="7898" width="4.85546875" bestFit="1" customWidth="1"/>
    <col min="7899" max="7899" width="5.85546875" bestFit="1" customWidth="1"/>
    <col min="7900" max="7900" width="7.42578125" bestFit="1" customWidth="1"/>
    <col min="7901" max="7901" width="8.140625" bestFit="1" customWidth="1"/>
    <col min="7902" max="7902" width="4.5703125" bestFit="1" customWidth="1"/>
    <col min="7903" max="7903" width="57.5703125" customWidth="1"/>
    <col min="7904" max="7904" width="14.28515625" customWidth="1"/>
    <col min="7905" max="7905" width="0.85546875" customWidth="1"/>
    <col min="7906" max="7906" width="16.5703125" bestFit="1" customWidth="1"/>
    <col min="7907" max="7907" width="13.42578125" bestFit="1" customWidth="1"/>
    <col min="8154" max="8154" width="4.85546875" bestFit="1" customWidth="1"/>
    <col min="8155" max="8155" width="5.85546875" bestFit="1" customWidth="1"/>
    <col min="8156" max="8156" width="7.42578125" bestFit="1" customWidth="1"/>
    <col min="8157" max="8157" width="8.140625" bestFit="1" customWidth="1"/>
    <col min="8158" max="8158" width="4.5703125" bestFit="1" customWidth="1"/>
    <col min="8159" max="8159" width="57.5703125" customWidth="1"/>
    <col min="8160" max="8160" width="14.28515625" customWidth="1"/>
    <col min="8161" max="8161" width="0.85546875" customWidth="1"/>
    <col min="8162" max="8162" width="16.5703125" bestFit="1" customWidth="1"/>
    <col min="8163" max="8163" width="13.42578125" bestFit="1" customWidth="1"/>
    <col min="8410" max="8410" width="4.85546875" bestFit="1" customWidth="1"/>
    <col min="8411" max="8411" width="5.85546875" bestFit="1" customWidth="1"/>
    <col min="8412" max="8412" width="7.42578125" bestFit="1" customWidth="1"/>
    <col min="8413" max="8413" width="8.140625" bestFit="1" customWidth="1"/>
    <col min="8414" max="8414" width="4.5703125" bestFit="1" customWidth="1"/>
    <col min="8415" max="8415" width="57.5703125" customWidth="1"/>
    <col min="8416" max="8416" width="14.28515625" customWidth="1"/>
    <col min="8417" max="8417" width="0.85546875" customWidth="1"/>
    <col min="8418" max="8418" width="16.5703125" bestFit="1" customWidth="1"/>
    <col min="8419" max="8419" width="13.42578125" bestFit="1" customWidth="1"/>
    <col min="8666" max="8666" width="4.85546875" bestFit="1" customWidth="1"/>
    <col min="8667" max="8667" width="5.85546875" bestFit="1" customWidth="1"/>
    <col min="8668" max="8668" width="7.42578125" bestFit="1" customWidth="1"/>
    <col min="8669" max="8669" width="8.140625" bestFit="1" customWidth="1"/>
    <col min="8670" max="8670" width="4.5703125" bestFit="1" customWidth="1"/>
    <col min="8671" max="8671" width="57.5703125" customWidth="1"/>
    <col min="8672" max="8672" width="14.28515625" customWidth="1"/>
    <col min="8673" max="8673" width="0.85546875" customWidth="1"/>
    <col min="8674" max="8674" width="16.5703125" bestFit="1" customWidth="1"/>
    <col min="8675" max="8675" width="13.42578125" bestFit="1" customWidth="1"/>
    <col min="8922" max="8922" width="4.85546875" bestFit="1" customWidth="1"/>
    <col min="8923" max="8923" width="5.85546875" bestFit="1" customWidth="1"/>
    <col min="8924" max="8924" width="7.42578125" bestFit="1" customWidth="1"/>
    <col min="8925" max="8925" width="8.140625" bestFit="1" customWidth="1"/>
    <col min="8926" max="8926" width="4.5703125" bestFit="1" customWidth="1"/>
    <col min="8927" max="8927" width="57.5703125" customWidth="1"/>
    <col min="8928" max="8928" width="14.28515625" customWidth="1"/>
    <col min="8929" max="8929" width="0.85546875" customWidth="1"/>
    <col min="8930" max="8930" width="16.5703125" bestFit="1" customWidth="1"/>
    <col min="8931" max="8931" width="13.42578125" bestFit="1" customWidth="1"/>
    <col min="9178" max="9178" width="4.85546875" bestFit="1" customWidth="1"/>
    <col min="9179" max="9179" width="5.85546875" bestFit="1" customWidth="1"/>
    <col min="9180" max="9180" width="7.42578125" bestFit="1" customWidth="1"/>
    <col min="9181" max="9181" width="8.140625" bestFit="1" customWidth="1"/>
    <col min="9182" max="9182" width="4.5703125" bestFit="1" customWidth="1"/>
    <col min="9183" max="9183" width="57.5703125" customWidth="1"/>
    <col min="9184" max="9184" width="14.28515625" customWidth="1"/>
    <col min="9185" max="9185" width="0.85546875" customWidth="1"/>
    <col min="9186" max="9186" width="16.5703125" bestFit="1" customWidth="1"/>
    <col min="9187" max="9187" width="13.42578125" bestFit="1" customWidth="1"/>
    <col min="9434" max="9434" width="4.85546875" bestFit="1" customWidth="1"/>
    <col min="9435" max="9435" width="5.85546875" bestFit="1" customWidth="1"/>
    <col min="9436" max="9436" width="7.42578125" bestFit="1" customWidth="1"/>
    <col min="9437" max="9437" width="8.140625" bestFit="1" customWidth="1"/>
    <col min="9438" max="9438" width="4.5703125" bestFit="1" customWidth="1"/>
    <col min="9439" max="9439" width="57.5703125" customWidth="1"/>
    <col min="9440" max="9440" width="14.28515625" customWidth="1"/>
    <col min="9441" max="9441" width="0.85546875" customWidth="1"/>
    <col min="9442" max="9442" width="16.5703125" bestFit="1" customWidth="1"/>
    <col min="9443" max="9443" width="13.42578125" bestFit="1" customWidth="1"/>
    <col min="9690" max="9690" width="4.85546875" bestFit="1" customWidth="1"/>
    <col min="9691" max="9691" width="5.85546875" bestFit="1" customWidth="1"/>
    <col min="9692" max="9692" width="7.42578125" bestFit="1" customWidth="1"/>
    <col min="9693" max="9693" width="8.140625" bestFit="1" customWidth="1"/>
    <col min="9694" max="9694" width="4.5703125" bestFit="1" customWidth="1"/>
    <col min="9695" max="9695" width="57.5703125" customWidth="1"/>
    <col min="9696" max="9696" width="14.28515625" customWidth="1"/>
    <col min="9697" max="9697" width="0.85546875" customWidth="1"/>
    <col min="9698" max="9698" width="16.5703125" bestFit="1" customWidth="1"/>
    <col min="9699" max="9699" width="13.42578125" bestFit="1" customWidth="1"/>
    <col min="9946" max="9946" width="4.85546875" bestFit="1" customWidth="1"/>
    <col min="9947" max="9947" width="5.85546875" bestFit="1" customWidth="1"/>
    <col min="9948" max="9948" width="7.42578125" bestFit="1" customWidth="1"/>
    <col min="9949" max="9949" width="8.140625" bestFit="1" customWidth="1"/>
    <col min="9950" max="9950" width="4.5703125" bestFit="1" customWidth="1"/>
    <col min="9951" max="9951" width="57.5703125" customWidth="1"/>
    <col min="9952" max="9952" width="14.28515625" customWidth="1"/>
    <col min="9953" max="9953" width="0.85546875" customWidth="1"/>
    <col min="9954" max="9954" width="16.5703125" bestFit="1" customWidth="1"/>
    <col min="9955" max="9955" width="13.42578125" bestFit="1" customWidth="1"/>
    <col min="10202" max="10202" width="4.85546875" bestFit="1" customWidth="1"/>
    <col min="10203" max="10203" width="5.85546875" bestFit="1" customWidth="1"/>
    <col min="10204" max="10204" width="7.42578125" bestFit="1" customWidth="1"/>
    <col min="10205" max="10205" width="8.140625" bestFit="1" customWidth="1"/>
    <col min="10206" max="10206" width="4.5703125" bestFit="1" customWidth="1"/>
    <col min="10207" max="10207" width="57.5703125" customWidth="1"/>
    <col min="10208" max="10208" width="14.28515625" customWidth="1"/>
    <col min="10209" max="10209" width="0.85546875" customWidth="1"/>
    <col min="10210" max="10210" width="16.5703125" bestFit="1" customWidth="1"/>
    <col min="10211" max="10211" width="13.42578125" bestFit="1" customWidth="1"/>
    <col min="10458" max="10458" width="4.85546875" bestFit="1" customWidth="1"/>
    <col min="10459" max="10459" width="5.85546875" bestFit="1" customWidth="1"/>
    <col min="10460" max="10460" width="7.42578125" bestFit="1" customWidth="1"/>
    <col min="10461" max="10461" width="8.140625" bestFit="1" customWidth="1"/>
    <col min="10462" max="10462" width="4.5703125" bestFit="1" customWidth="1"/>
    <col min="10463" max="10463" width="57.5703125" customWidth="1"/>
    <col min="10464" max="10464" width="14.28515625" customWidth="1"/>
    <col min="10465" max="10465" width="0.85546875" customWidth="1"/>
    <col min="10466" max="10466" width="16.5703125" bestFit="1" customWidth="1"/>
    <col min="10467" max="10467" width="13.42578125" bestFit="1" customWidth="1"/>
    <col min="10714" max="10714" width="4.85546875" bestFit="1" customWidth="1"/>
    <col min="10715" max="10715" width="5.85546875" bestFit="1" customWidth="1"/>
    <col min="10716" max="10716" width="7.42578125" bestFit="1" customWidth="1"/>
    <col min="10717" max="10717" width="8.140625" bestFit="1" customWidth="1"/>
    <col min="10718" max="10718" width="4.5703125" bestFit="1" customWidth="1"/>
    <col min="10719" max="10719" width="57.5703125" customWidth="1"/>
    <col min="10720" max="10720" width="14.28515625" customWidth="1"/>
    <col min="10721" max="10721" width="0.85546875" customWidth="1"/>
    <col min="10722" max="10722" width="16.5703125" bestFit="1" customWidth="1"/>
    <col min="10723" max="10723" width="13.42578125" bestFit="1" customWidth="1"/>
    <col min="10970" max="10970" width="4.85546875" bestFit="1" customWidth="1"/>
    <col min="10971" max="10971" width="5.85546875" bestFit="1" customWidth="1"/>
    <col min="10972" max="10972" width="7.42578125" bestFit="1" customWidth="1"/>
    <col min="10973" max="10973" width="8.140625" bestFit="1" customWidth="1"/>
    <col min="10974" max="10974" width="4.5703125" bestFit="1" customWidth="1"/>
    <col min="10975" max="10975" width="57.5703125" customWidth="1"/>
    <col min="10976" max="10976" width="14.28515625" customWidth="1"/>
    <col min="10977" max="10977" width="0.85546875" customWidth="1"/>
    <col min="10978" max="10978" width="16.5703125" bestFit="1" customWidth="1"/>
    <col min="10979" max="10979" width="13.42578125" bestFit="1" customWidth="1"/>
    <col min="11226" max="11226" width="4.85546875" bestFit="1" customWidth="1"/>
    <col min="11227" max="11227" width="5.85546875" bestFit="1" customWidth="1"/>
    <col min="11228" max="11228" width="7.42578125" bestFit="1" customWidth="1"/>
    <col min="11229" max="11229" width="8.140625" bestFit="1" customWidth="1"/>
    <col min="11230" max="11230" width="4.5703125" bestFit="1" customWidth="1"/>
    <col min="11231" max="11231" width="57.5703125" customWidth="1"/>
    <col min="11232" max="11232" width="14.28515625" customWidth="1"/>
    <col min="11233" max="11233" width="0.85546875" customWidth="1"/>
    <col min="11234" max="11234" width="16.5703125" bestFit="1" customWidth="1"/>
    <col min="11235" max="11235" width="13.42578125" bestFit="1" customWidth="1"/>
    <col min="11482" max="11482" width="4.85546875" bestFit="1" customWidth="1"/>
    <col min="11483" max="11483" width="5.85546875" bestFit="1" customWidth="1"/>
    <col min="11484" max="11484" width="7.42578125" bestFit="1" customWidth="1"/>
    <col min="11485" max="11485" width="8.140625" bestFit="1" customWidth="1"/>
    <col min="11486" max="11486" width="4.5703125" bestFit="1" customWidth="1"/>
    <col min="11487" max="11487" width="57.5703125" customWidth="1"/>
    <col min="11488" max="11488" width="14.28515625" customWidth="1"/>
    <col min="11489" max="11489" width="0.85546875" customWidth="1"/>
    <col min="11490" max="11490" width="16.5703125" bestFit="1" customWidth="1"/>
    <col min="11491" max="11491" width="13.42578125" bestFit="1" customWidth="1"/>
    <col min="11738" max="11738" width="4.85546875" bestFit="1" customWidth="1"/>
    <col min="11739" max="11739" width="5.85546875" bestFit="1" customWidth="1"/>
    <col min="11740" max="11740" width="7.42578125" bestFit="1" customWidth="1"/>
    <col min="11741" max="11741" width="8.140625" bestFit="1" customWidth="1"/>
    <col min="11742" max="11742" width="4.5703125" bestFit="1" customWidth="1"/>
    <col min="11743" max="11743" width="57.5703125" customWidth="1"/>
    <col min="11744" max="11744" width="14.28515625" customWidth="1"/>
    <col min="11745" max="11745" width="0.85546875" customWidth="1"/>
    <col min="11746" max="11746" width="16.5703125" bestFit="1" customWidth="1"/>
    <col min="11747" max="11747" width="13.42578125" bestFit="1" customWidth="1"/>
    <col min="11994" max="11994" width="4.85546875" bestFit="1" customWidth="1"/>
    <col min="11995" max="11995" width="5.85546875" bestFit="1" customWidth="1"/>
    <col min="11996" max="11996" width="7.42578125" bestFit="1" customWidth="1"/>
    <col min="11997" max="11997" width="8.140625" bestFit="1" customWidth="1"/>
    <col min="11998" max="11998" width="4.5703125" bestFit="1" customWidth="1"/>
    <col min="11999" max="11999" width="57.5703125" customWidth="1"/>
    <col min="12000" max="12000" width="14.28515625" customWidth="1"/>
    <col min="12001" max="12001" width="0.85546875" customWidth="1"/>
    <col min="12002" max="12002" width="16.5703125" bestFit="1" customWidth="1"/>
    <col min="12003" max="12003" width="13.42578125" bestFit="1" customWidth="1"/>
    <col min="12250" max="12250" width="4.85546875" bestFit="1" customWidth="1"/>
    <col min="12251" max="12251" width="5.85546875" bestFit="1" customWidth="1"/>
    <col min="12252" max="12252" width="7.42578125" bestFit="1" customWidth="1"/>
    <col min="12253" max="12253" width="8.140625" bestFit="1" customWidth="1"/>
    <col min="12254" max="12254" width="4.5703125" bestFit="1" customWidth="1"/>
    <col min="12255" max="12255" width="57.5703125" customWidth="1"/>
    <col min="12256" max="12256" width="14.28515625" customWidth="1"/>
    <col min="12257" max="12257" width="0.85546875" customWidth="1"/>
    <col min="12258" max="12258" width="16.5703125" bestFit="1" customWidth="1"/>
    <col min="12259" max="12259" width="13.42578125" bestFit="1" customWidth="1"/>
    <col min="12506" max="12506" width="4.85546875" bestFit="1" customWidth="1"/>
    <col min="12507" max="12507" width="5.85546875" bestFit="1" customWidth="1"/>
    <col min="12508" max="12508" width="7.42578125" bestFit="1" customWidth="1"/>
    <col min="12509" max="12509" width="8.140625" bestFit="1" customWidth="1"/>
    <col min="12510" max="12510" width="4.5703125" bestFit="1" customWidth="1"/>
    <col min="12511" max="12511" width="57.5703125" customWidth="1"/>
    <col min="12512" max="12512" width="14.28515625" customWidth="1"/>
    <col min="12513" max="12513" width="0.85546875" customWidth="1"/>
    <col min="12514" max="12514" width="16.5703125" bestFit="1" customWidth="1"/>
    <col min="12515" max="12515" width="13.42578125" bestFit="1" customWidth="1"/>
    <col min="12762" max="12762" width="4.85546875" bestFit="1" customWidth="1"/>
    <col min="12763" max="12763" width="5.85546875" bestFit="1" customWidth="1"/>
    <col min="12764" max="12764" width="7.42578125" bestFit="1" customWidth="1"/>
    <col min="12765" max="12765" width="8.140625" bestFit="1" customWidth="1"/>
    <col min="12766" max="12766" width="4.5703125" bestFit="1" customWidth="1"/>
    <col min="12767" max="12767" width="57.5703125" customWidth="1"/>
    <col min="12768" max="12768" width="14.28515625" customWidth="1"/>
    <col min="12769" max="12769" width="0.85546875" customWidth="1"/>
    <col min="12770" max="12770" width="16.5703125" bestFit="1" customWidth="1"/>
    <col min="12771" max="12771" width="13.42578125" bestFit="1" customWidth="1"/>
    <col min="13018" max="13018" width="4.85546875" bestFit="1" customWidth="1"/>
    <col min="13019" max="13019" width="5.85546875" bestFit="1" customWidth="1"/>
    <col min="13020" max="13020" width="7.42578125" bestFit="1" customWidth="1"/>
    <col min="13021" max="13021" width="8.140625" bestFit="1" customWidth="1"/>
    <col min="13022" max="13022" width="4.5703125" bestFit="1" customWidth="1"/>
    <col min="13023" max="13023" width="57.5703125" customWidth="1"/>
    <col min="13024" max="13024" width="14.28515625" customWidth="1"/>
    <col min="13025" max="13025" width="0.85546875" customWidth="1"/>
    <col min="13026" max="13026" width="16.5703125" bestFit="1" customWidth="1"/>
    <col min="13027" max="13027" width="13.42578125" bestFit="1" customWidth="1"/>
    <col min="13274" max="13274" width="4.85546875" bestFit="1" customWidth="1"/>
    <col min="13275" max="13275" width="5.85546875" bestFit="1" customWidth="1"/>
    <col min="13276" max="13276" width="7.42578125" bestFit="1" customWidth="1"/>
    <col min="13277" max="13277" width="8.140625" bestFit="1" customWidth="1"/>
    <col min="13278" max="13278" width="4.5703125" bestFit="1" customWidth="1"/>
    <col min="13279" max="13279" width="57.5703125" customWidth="1"/>
    <col min="13280" max="13280" width="14.28515625" customWidth="1"/>
    <col min="13281" max="13281" width="0.85546875" customWidth="1"/>
    <col min="13282" max="13282" width="16.5703125" bestFit="1" customWidth="1"/>
    <col min="13283" max="13283" width="13.42578125" bestFit="1" customWidth="1"/>
    <col min="13530" max="13530" width="4.85546875" bestFit="1" customWidth="1"/>
    <col min="13531" max="13531" width="5.85546875" bestFit="1" customWidth="1"/>
    <col min="13532" max="13532" width="7.42578125" bestFit="1" customWidth="1"/>
    <col min="13533" max="13533" width="8.140625" bestFit="1" customWidth="1"/>
    <col min="13534" max="13534" width="4.5703125" bestFit="1" customWidth="1"/>
    <col min="13535" max="13535" width="57.5703125" customWidth="1"/>
    <col min="13536" max="13536" width="14.28515625" customWidth="1"/>
    <col min="13537" max="13537" width="0.85546875" customWidth="1"/>
    <col min="13538" max="13538" width="16.5703125" bestFit="1" customWidth="1"/>
    <col min="13539" max="13539" width="13.42578125" bestFit="1" customWidth="1"/>
    <col min="13786" max="13786" width="4.85546875" bestFit="1" customWidth="1"/>
    <col min="13787" max="13787" width="5.85546875" bestFit="1" customWidth="1"/>
    <col min="13788" max="13788" width="7.42578125" bestFit="1" customWidth="1"/>
    <col min="13789" max="13789" width="8.140625" bestFit="1" customWidth="1"/>
    <col min="13790" max="13790" width="4.5703125" bestFit="1" customWidth="1"/>
    <col min="13791" max="13791" width="57.5703125" customWidth="1"/>
    <col min="13792" max="13792" width="14.28515625" customWidth="1"/>
    <col min="13793" max="13793" width="0.85546875" customWidth="1"/>
    <col min="13794" max="13794" width="16.5703125" bestFit="1" customWidth="1"/>
    <col min="13795" max="13795" width="13.42578125" bestFit="1" customWidth="1"/>
    <col min="14042" max="14042" width="4.85546875" bestFit="1" customWidth="1"/>
    <col min="14043" max="14043" width="5.85546875" bestFit="1" customWidth="1"/>
    <col min="14044" max="14044" width="7.42578125" bestFit="1" customWidth="1"/>
    <col min="14045" max="14045" width="8.140625" bestFit="1" customWidth="1"/>
    <col min="14046" max="14046" width="4.5703125" bestFit="1" customWidth="1"/>
    <col min="14047" max="14047" width="57.5703125" customWidth="1"/>
    <col min="14048" max="14048" width="14.28515625" customWidth="1"/>
    <col min="14049" max="14049" width="0.85546875" customWidth="1"/>
    <col min="14050" max="14050" width="16.5703125" bestFit="1" customWidth="1"/>
    <col min="14051" max="14051" width="13.42578125" bestFit="1" customWidth="1"/>
    <col min="14298" max="14298" width="4.85546875" bestFit="1" customWidth="1"/>
    <col min="14299" max="14299" width="5.85546875" bestFit="1" customWidth="1"/>
    <col min="14300" max="14300" width="7.42578125" bestFit="1" customWidth="1"/>
    <col min="14301" max="14301" width="8.140625" bestFit="1" customWidth="1"/>
    <col min="14302" max="14302" width="4.5703125" bestFit="1" customWidth="1"/>
    <col min="14303" max="14303" width="57.5703125" customWidth="1"/>
    <col min="14304" max="14304" width="14.28515625" customWidth="1"/>
    <col min="14305" max="14305" width="0.85546875" customWidth="1"/>
    <col min="14306" max="14306" width="16.5703125" bestFit="1" customWidth="1"/>
    <col min="14307" max="14307" width="13.42578125" bestFit="1" customWidth="1"/>
    <col min="14554" max="14554" width="4.85546875" bestFit="1" customWidth="1"/>
    <col min="14555" max="14555" width="5.85546875" bestFit="1" customWidth="1"/>
    <col min="14556" max="14556" width="7.42578125" bestFit="1" customWidth="1"/>
    <col min="14557" max="14557" width="8.140625" bestFit="1" customWidth="1"/>
    <col min="14558" max="14558" width="4.5703125" bestFit="1" customWidth="1"/>
    <col min="14559" max="14559" width="57.5703125" customWidth="1"/>
    <col min="14560" max="14560" width="14.28515625" customWidth="1"/>
    <col min="14561" max="14561" width="0.85546875" customWidth="1"/>
    <col min="14562" max="14562" width="16.5703125" bestFit="1" customWidth="1"/>
    <col min="14563" max="14563" width="13.42578125" bestFit="1" customWidth="1"/>
    <col min="14810" max="14810" width="4.85546875" bestFit="1" customWidth="1"/>
    <col min="14811" max="14811" width="5.85546875" bestFit="1" customWidth="1"/>
    <col min="14812" max="14812" width="7.42578125" bestFit="1" customWidth="1"/>
    <col min="14813" max="14813" width="8.140625" bestFit="1" customWidth="1"/>
    <col min="14814" max="14814" width="4.5703125" bestFit="1" customWidth="1"/>
    <col min="14815" max="14815" width="57.5703125" customWidth="1"/>
    <col min="14816" max="14816" width="14.28515625" customWidth="1"/>
    <col min="14817" max="14817" width="0.85546875" customWidth="1"/>
    <col min="14818" max="14818" width="16.5703125" bestFit="1" customWidth="1"/>
    <col min="14819" max="14819" width="13.42578125" bestFit="1" customWidth="1"/>
    <col min="15066" max="15066" width="4.85546875" bestFit="1" customWidth="1"/>
    <col min="15067" max="15067" width="5.85546875" bestFit="1" customWidth="1"/>
    <col min="15068" max="15068" width="7.42578125" bestFit="1" customWidth="1"/>
    <col min="15069" max="15069" width="8.140625" bestFit="1" customWidth="1"/>
    <col min="15070" max="15070" width="4.5703125" bestFit="1" customWidth="1"/>
    <col min="15071" max="15071" width="57.5703125" customWidth="1"/>
    <col min="15072" max="15072" width="14.28515625" customWidth="1"/>
    <col min="15073" max="15073" width="0.85546875" customWidth="1"/>
    <col min="15074" max="15074" width="16.5703125" bestFit="1" customWidth="1"/>
    <col min="15075" max="15075" width="13.42578125" bestFit="1" customWidth="1"/>
    <col min="15322" max="15322" width="4.85546875" bestFit="1" customWidth="1"/>
    <col min="15323" max="15323" width="5.85546875" bestFit="1" customWidth="1"/>
    <col min="15324" max="15324" width="7.42578125" bestFit="1" customWidth="1"/>
    <col min="15325" max="15325" width="8.140625" bestFit="1" customWidth="1"/>
    <col min="15326" max="15326" width="4.5703125" bestFit="1" customWidth="1"/>
    <col min="15327" max="15327" width="57.5703125" customWidth="1"/>
    <col min="15328" max="15328" width="14.28515625" customWidth="1"/>
    <col min="15329" max="15329" width="0.85546875" customWidth="1"/>
    <col min="15330" max="15330" width="16.5703125" bestFit="1" customWidth="1"/>
    <col min="15331" max="15331" width="13.42578125" bestFit="1" customWidth="1"/>
    <col min="15578" max="15578" width="4.85546875" bestFit="1" customWidth="1"/>
    <col min="15579" max="15579" width="5.85546875" bestFit="1" customWidth="1"/>
    <col min="15580" max="15580" width="7.42578125" bestFit="1" customWidth="1"/>
    <col min="15581" max="15581" width="8.140625" bestFit="1" customWidth="1"/>
    <col min="15582" max="15582" width="4.5703125" bestFit="1" customWidth="1"/>
    <col min="15583" max="15583" width="57.5703125" customWidth="1"/>
    <col min="15584" max="15584" width="14.28515625" customWidth="1"/>
    <col min="15585" max="15585" width="0.85546875" customWidth="1"/>
    <col min="15586" max="15586" width="16.5703125" bestFit="1" customWidth="1"/>
    <col min="15587" max="15587" width="13.42578125" bestFit="1" customWidth="1"/>
    <col min="15834" max="15834" width="4.85546875" bestFit="1" customWidth="1"/>
    <col min="15835" max="15835" width="5.85546875" bestFit="1" customWidth="1"/>
    <col min="15836" max="15836" width="7.42578125" bestFit="1" customWidth="1"/>
    <col min="15837" max="15837" width="8.140625" bestFit="1" customWidth="1"/>
    <col min="15838" max="15838" width="4.5703125" bestFit="1" customWidth="1"/>
    <col min="15839" max="15839" width="57.5703125" customWidth="1"/>
    <col min="15840" max="15840" width="14.28515625" customWidth="1"/>
    <col min="15841" max="15841" width="0.85546875" customWidth="1"/>
    <col min="15842" max="15842" width="16.5703125" bestFit="1" customWidth="1"/>
    <col min="15843" max="15843" width="13.42578125" bestFit="1" customWidth="1"/>
    <col min="16090" max="16090" width="4.85546875" bestFit="1" customWidth="1"/>
    <col min="16091" max="16091" width="5.85546875" bestFit="1" customWidth="1"/>
    <col min="16092" max="16092" width="7.42578125" bestFit="1" customWidth="1"/>
    <col min="16093" max="16093" width="8.140625" bestFit="1" customWidth="1"/>
    <col min="16094" max="16094" width="4.5703125" bestFit="1" customWidth="1"/>
    <col min="16095" max="16095" width="57.5703125" customWidth="1"/>
    <col min="16096" max="16096" width="14.28515625" customWidth="1"/>
    <col min="16097" max="16097" width="0.85546875" customWidth="1"/>
    <col min="16098" max="16098" width="16.5703125" bestFit="1" customWidth="1"/>
    <col min="16099" max="16099" width="13.42578125" bestFit="1" customWidth="1"/>
  </cols>
  <sheetData>
    <row r="1" spans="1:11" x14ac:dyDescent="0.25">
      <c r="A1" s="40"/>
      <c r="B1" s="40"/>
      <c r="C1" s="40"/>
      <c r="D1" s="40"/>
      <c r="E1" s="40"/>
      <c r="F1" s="40"/>
      <c r="G1" s="40"/>
      <c r="H1" s="41"/>
      <c r="I1" s="8"/>
    </row>
    <row r="2" spans="1:11" x14ac:dyDescent="0.25">
      <c r="A2" s="40"/>
      <c r="B2" s="40"/>
      <c r="C2" s="40"/>
      <c r="D2" s="40"/>
      <c r="E2" s="40"/>
      <c r="F2" s="40"/>
      <c r="G2" s="40"/>
      <c r="H2" s="41"/>
      <c r="I2" s="8"/>
    </row>
    <row r="3" spans="1:11" x14ac:dyDescent="0.25">
      <c r="A3" s="40"/>
      <c r="B3" s="40"/>
      <c r="C3" s="40"/>
      <c r="D3" s="40"/>
      <c r="E3" s="40"/>
      <c r="F3" s="40"/>
      <c r="G3" s="40"/>
      <c r="H3" s="41"/>
      <c r="I3" s="8"/>
    </row>
    <row r="4" spans="1:11" x14ac:dyDescent="0.25">
      <c r="A4" s="40"/>
      <c r="B4" s="40"/>
      <c r="C4" s="40"/>
      <c r="D4" s="40"/>
      <c r="E4" s="40"/>
      <c r="F4" s="40"/>
      <c r="G4" s="40"/>
      <c r="H4" s="41"/>
      <c r="I4" s="8"/>
    </row>
    <row r="5" spans="1:11" ht="20.25" x14ac:dyDescent="0.3">
      <c r="A5" s="148" t="str">
        <f>'[1]Estado de flujo de Efectivo'!A1:B1</f>
        <v>Consejo Económico y Social -CES-</v>
      </c>
      <c r="B5" s="148"/>
      <c r="C5" s="148"/>
      <c r="D5" s="148"/>
      <c r="E5" s="148"/>
      <c r="F5" s="148"/>
      <c r="G5" s="148"/>
      <c r="H5" s="148"/>
      <c r="I5" s="8"/>
    </row>
    <row r="6" spans="1:11" ht="20.25" x14ac:dyDescent="0.3">
      <c r="A6" s="148" t="s">
        <v>128</v>
      </c>
      <c r="B6" s="148"/>
      <c r="C6" s="148"/>
      <c r="D6" s="148"/>
      <c r="E6" s="148"/>
      <c r="F6" s="148"/>
      <c r="G6" s="148"/>
      <c r="H6" s="148"/>
      <c r="I6" s="8"/>
    </row>
    <row r="7" spans="1:11" ht="20.25" x14ac:dyDescent="0.3">
      <c r="A7" s="148" t="s">
        <v>0</v>
      </c>
      <c r="B7" s="148"/>
      <c r="C7" s="148"/>
      <c r="D7" s="148"/>
      <c r="E7" s="148"/>
      <c r="F7" s="148"/>
      <c r="G7" s="148"/>
      <c r="H7" s="148"/>
      <c r="I7" s="8"/>
    </row>
    <row r="8" spans="1:11" ht="18.75" customHeight="1" thickBot="1" x14ac:dyDescent="0.3">
      <c r="A8" s="42"/>
      <c r="B8" s="42"/>
      <c r="C8" s="42"/>
      <c r="D8" s="42"/>
      <c r="E8" s="43"/>
      <c r="F8" s="44"/>
      <c r="G8" s="45"/>
      <c r="H8" s="46"/>
      <c r="I8" s="8"/>
    </row>
    <row r="9" spans="1:11" ht="0.75" customHeight="1" thickBot="1" x14ac:dyDescent="0.3">
      <c r="A9" s="149" t="s">
        <v>1</v>
      </c>
      <c r="B9" s="150"/>
      <c r="C9" s="150"/>
      <c r="D9" s="150"/>
      <c r="E9" s="151"/>
      <c r="F9" s="50"/>
      <c r="G9" s="51" t="s">
        <v>2</v>
      </c>
      <c r="H9" s="52" t="s">
        <v>2</v>
      </c>
      <c r="I9" s="8"/>
    </row>
    <row r="10" spans="1:11" ht="49.5" customHeight="1" thickBot="1" x14ac:dyDescent="0.3">
      <c r="A10" s="47"/>
      <c r="B10" s="47"/>
      <c r="C10" s="48"/>
      <c r="D10" s="48"/>
      <c r="E10" s="49"/>
      <c r="F10" s="53"/>
      <c r="G10" s="54" t="s">
        <v>126</v>
      </c>
      <c r="H10" s="55" t="s">
        <v>127</v>
      </c>
      <c r="I10" s="17" t="s">
        <v>125</v>
      </c>
      <c r="J10" s="55" t="s">
        <v>129</v>
      </c>
      <c r="K10" s="146" t="s">
        <v>130</v>
      </c>
    </row>
    <row r="11" spans="1:11" ht="32.25" thickBot="1" x14ac:dyDescent="0.3">
      <c r="A11" s="56" t="s">
        <v>3</v>
      </c>
      <c r="B11" s="54" t="s">
        <v>117</v>
      </c>
      <c r="C11" s="57" t="s">
        <v>4</v>
      </c>
      <c r="D11" s="54" t="s">
        <v>5</v>
      </c>
      <c r="E11" s="54" t="s">
        <v>6</v>
      </c>
      <c r="F11" s="47" t="s">
        <v>7</v>
      </c>
      <c r="G11" s="58" t="s">
        <v>8</v>
      </c>
      <c r="H11" s="59" t="s">
        <v>8</v>
      </c>
      <c r="I11" s="18" t="s">
        <v>8</v>
      </c>
      <c r="J11" s="59" t="s">
        <v>8</v>
      </c>
      <c r="K11" s="59" t="s">
        <v>8</v>
      </c>
    </row>
    <row r="12" spans="1:11" ht="15.75" x14ac:dyDescent="0.25">
      <c r="A12" s="60"/>
      <c r="B12" s="61"/>
      <c r="C12" s="62"/>
      <c r="D12" s="63"/>
      <c r="E12" s="64"/>
      <c r="F12" s="65"/>
      <c r="G12" s="66"/>
      <c r="H12" s="67"/>
      <c r="I12" s="19"/>
      <c r="J12" s="67"/>
      <c r="K12" s="67"/>
    </row>
    <row r="13" spans="1:11" ht="16.5" thickBot="1" x14ac:dyDescent="0.3">
      <c r="A13" s="61">
        <v>2</v>
      </c>
      <c r="B13" s="61">
        <v>1</v>
      </c>
      <c r="C13" s="68"/>
      <c r="D13" s="61"/>
      <c r="E13" s="69"/>
      <c r="F13" s="70" t="s">
        <v>9</v>
      </c>
      <c r="G13" s="71">
        <f>G14+G32+G39+G44-1</f>
        <v>23002832</v>
      </c>
      <c r="H13" s="72">
        <f>H14+H32+H39+H44</f>
        <v>1661145.73</v>
      </c>
      <c r="I13" s="20" t="e">
        <f t="shared" ref="I13" si="0">I14+I32+I39+I44</f>
        <v>#REF!</v>
      </c>
      <c r="J13" s="72">
        <f>J14+J32+J39+J44</f>
        <v>1673803.74</v>
      </c>
      <c r="K13" s="72">
        <f>K14+K32+K39+K44</f>
        <v>3334949.4699999997</v>
      </c>
    </row>
    <row r="14" spans="1:11" ht="16.5" thickBot="1" x14ac:dyDescent="0.3">
      <c r="A14" s="61">
        <v>2</v>
      </c>
      <c r="B14" s="61">
        <v>1</v>
      </c>
      <c r="C14" s="68">
        <v>1</v>
      </c>
      <c r="D14" s="61"/>
      <c r="E14" s="69"/>
      <c r="F14" s="70" t="s">
        <v>10</v>
      </c>
      <c r="G14" s="73">
        <f>G15+G18+G23+G26</f>
        <v>19031957</v>
      </c>
      <c r="H14" s="73">
        <f>H15+H18+H23+H26</f>
        <v>1454830</v>
      </c>
      <c r="I14" s="21" t="e">
        <f t="shared" ref="I14" si="1">I15+I18+I23+I26</f>
        <v>#REF!</v>
      </c>
      <c r="J14" s="73">
        <f>J15+J18+J23+J26</f>
        <v>1464830</v>
      </c>
      <c r="K14" s="73">
        <f>K15+K18+K23+K26</f>
        <v>2919660</v>
      </c>
    </row>
    <row r="15" spans="1:11" ht="16.5" thickBot="1" x14ac:dyDescent="0.3">
      <c r="A15" s="61">
        <v>2</v>
      </c>
      <c r="B15" s="61">
        <v>1</v>
      </c>
      <c r="C15" s="68">
        <v>1</v>
      </c>
      <c r="D15" s="61">
        <v>1</v>
      </c>
      <c r="E15" s="69"/>
      <c r="F15" s="70" t="s">
        <v>11</v>
      </c>
      <c r="G15" s="74">
        <f>G16</f>
        <v>6300000</v>
      </c>
      <c r="H15" s="75">
        <f>H16</f>
        <v>525000</v>
      </c>
      <c r="I15" s="22" t="e">
        <f t="shared" ref="I15" si="2">I16</f>
        <v>#REF!</v>
      </c>
      <c r="J15" s="75">
        <f>J16</f>
        <v>525000</v>
      </c>
      <c r="K15" s="75">
        <f>K16</f>
        <v>1050000</v>
      </c>
    </row>
    <row r="16" spans="1:11" ht="15.75" x14ac:dyDescent="0.25">
      <c r="A16" s="61">
        <v>2</v>
      </c>
      <c r="B16" s="61">
        <v>1</v>
      </c>
      <c r="C16" s="68">
        <v>1</v>
      </c>
      <c r="D16" s="61">
        <v>1</v>
      </c>
      <c r="E16" s="61">
        <v>1</v>
      </c>
      <c r="F16" s="76" t="s">
        <v>12</v>
      </c>
      <c r="G16" s="77">
        <v>6300000</v>
      </c>
      <c r="H16" s="78">
        <f>225000+300000</f>
        <v>525000</v>
      </c>
      <c r="I16" s="23" t="e">
        <f>+G16-#REF!</f>
        <v>#REF!</v>
      </c>
      <c r="J16" s="78">
        <f>225000+300000</f>
        <v>525000</v>
      </c>
      <c r="K16" s="78">
        <f>+H16+J16</f>
        <v>1050000</v>
      </c>
    </row>
    <row r="17" spans="1:11" ht="15.75" x14ac:dyDescent="0.25">
      <c r="A17" s="61"/>
      <c r="B17" s="61"/>
      <c r="C17" s="68"/>
      <c r="D17" s="61"/>
      <c r="E17" s="60"/>
      <c r="F17" s="76"/>
      <c r="G17" s="79"/>
      <c r="H17" s="80"/>
      <c r="I17" s="24"/>
      <c r="J17" s="80"/>
      <c r="K17" s="80"/>
    </row>
    <row r="18" spans="1:11" ht="36" customHeight="1" thickBot="1" x14ac:dyDescent="0.3">
      <c r="A18" s="61">
        <v>2</v>
      </c>
      <c r="B18" s="61">
        <v>1</v>
      </c>
      <c r="C18" s="68">
        <v>1</v>
      </c>
      <c r="D18" s="61">
        <v>2</v>
      </c>
      <c r="E18" s="69"/>
      <c r="F18" s="81" t="s">
        <v>13</v>
      </c>
      <c r="G18" s="71">
        <f>G19</f>
        <v>11267960</v>
      </c>
      <c r="H18" s="82">
        <f t="shared" ref="H18:K18" si="3">SUM(H19:H21)</f>
        <v>929830</v>
      </c>
      <c r="I18" s="25" t="e">
        <f t="shared" ref="I18" si="4">SUM(I19:I21)</f>
        <v>#REF!</v>
      </c>
      <c r="J18" s="82">
        <f t="shared" si="3"/>
        <v>939830</v>
      </c>
      <c r="K18" s="82">
        <f t="shared" si="3"/>
        <v>1869660</v>
      </c>
    </row>
    <row r="19" spans="1:11" ht="15.75" x14ac:dyDescent="0.25">
      <c r="A19" s="61">
        <v>2</v>
      </c>
      <c r="B19" s="61">
        <v>1</v>
      </c>
      <c r="C19" s="68">
        <v>1</v>
      </c>
      <c r="D19" s="61">
        <v>2</v>
      </c>
      <c r="E19" s="61">
        <v>1</v>
      </c>
      <c r="F19" s="83" t="s">
        <v>14</v>
      </c>
      <c r="G19" s="84">
        <v>11267960</v>
      </c>
      <c r="H19" s="80">
        <f>51400+75378+60885+73500+48920+80500+93500+73500+122117+110065+85065</f>
        <v>874830</v>
      </c>
      <c r="I19" s="24" t="e">
        <f>+G19-#REF!</f>
        <v>#REF!</v>
      </c>
      <c r="J19" s="80">
        <f>51400+75378+60885+73500+48920+80500+93500+73500+122117+110065+85065+65000</f>
        <v>939830</v>
      </c>
      <c r="K19" s="80">
        <f>+H19+J19</f>
        <v>1814660</v>
      </c>
    </row>
    <row r="20" spans="1:11" ht="15.75" x14ac:dyDescent="0.25">
      <c r="A20" s="61">
        <v>2</v>
      </c>
      <c r="B20" s="61">
        <v>1</v>
      </c>
      <c r="C20" s="68">
        <v>1</v>
      </c>
      <c r="D20" s="61">
        <v>2</v>
      </c>
      <c r="E20" s="61">
        <v>2</v>
      </c>
      <c r="F20" s="83" t="s">
        <v>15</v>
      </c>
      <c r="G20" s="79"/>
      <c r="H20" s="80"/>
      <c r="I20" s="24"/>
      <c r="J20" s="80"/>
      <c r="K20" s="80">
        <f t="shared" ref="K20:K21" si="5">+H20+J20</f>
        <v>0</v>
      </c>
    </row>
    <row r="21" spans="1:11" ht="15.75" x14ac:dyDescent="0.25">
      <c r="A21" s="61">
        <v>2</v>
      </c>
      <c r="B21" s="61">
        <v>1</v>
      </c>
      <c r="C21" s="68">
        <v>1</v>
      </c>
      <c r="D21" s="61">
        <v>2</v>
      </c>
      <c r="E21" s="61">
        <v>5</v>
      </c>
      <c r="F21" s="83" t="s">
        <v>16</v>
      </c>
      <c r="G21" s="85"/>
      <c r="H21" s="86">
        <v>55000</v>
      </c>
      <c r="I21" s="27" t="e">
        <f>+G21-#REF!</f>
        <v>#REF!</v>
      </c>
      <c r="J21" s="86"/>
      <c r="K21" s="80">
        <f t="shared" si="5"/>
        <v>55000</v>
      </c>
    </row>
    <row r="22" spans="1:11" ht="15.75" x14ac:dyDescent="0.25">
      <c r="A22" s="61"/>
      <c r="B22" s="61"/>
      <c r="C22" s="68"/>
      <c r="D22" s="61"/>
      <c r="E22" s="61"/>
      <c r="F22" s="83"/>
      <c r="G22" s="85"/>
      <c r="H22" s="86" t="s">
        <v>113</v>
      </c>
      <c r="I22" s="27"/>
      <c r="J22" s="86" t="s">
        <v>113</v>
      </c>
      <c r="K22" s="86" t="s">
        <v>113</v>
      </c>
    </row>
    <row r="23" spans="1:11" ht="16.5" thickBot="1" x14ac:dyDescent="0.3">
      <c r="A23" s="61">
        <v>2</v>
      </c>
      <c r="B23" s="61">
        <v>1</v>
      </c>
      <c r="C23" s="68">
        <v>1</v>
      </c>
      <c r="D23" s="61">
        <v>4</v>
      </c>
      <c r="E23" s="69"/>
      <c r="F23" s="81" t="s">
        <v>17</v>
      </c>
      <c r="G23" s="71">
        <f t="shared" ref="G23:K23" si="6">G24</f>
        <v>1463997</v>
      </c>
      <c r="H23" s="73">
        <f t="shared" si="6"/>
        <v>0</v>
      </c>
      <c r="I23" s="21" t="e">
        <f t="shared" si="6"/>
        <v>#REF!</v>
      </c>
      <c r="J23" s="73">
        <f t="shared" si="6"/>
        <v>0</v>
      </c>
      <c r="K23" s="73">
        <f t="shared" si="6"/>
        <v>0</v>
      </c>
    </row>
    <row r="24" spans="1:11" ht="15.75" x14ac:dyDescent="0.25">
      <c r="A24" s="61">
        <v>2</v>
      </c>
      <c r="B24" s="61">
        <v>1</v>
      </c>
      <c r="C24" s="68">
        <v>1</v>
      </c>
      <c r="D24" s="61">
        <v>4</v>
      </c>
      <c r="E24" s="61">
        <v>1</v>
      </c>
      <c r="F24" s="83" t="s">
        <v>18</v>
      </c>
      <c r="G24" s="84">
        <v>1463997</v>
      </c>
      <c r="H24" s="87">
        <v>0</v>
      </c>
      <c r="I24" s="28" t="e">
        <f>+G24-#REF!</f>
        <v>#REF!</v>
      </c>
      <c r="J24" s="87">
        <v>0</v>
      </c>
      <c r="K24" s="87">
        <f>+H24+J24</f>
        <v>0</v>
      </c>
    </row>
    <row r="25" spans="1:11" ht="15.75" x14ac:dyDescent="0.25">
      <c r="A25" s="61"/>
      <c r="B25" s="61"/>
      <c r="C25" s="68"/>
      <c r="D25" s="61"/>
      <c r="E25" s="61"/>
      <c r="F25" s="83"/>
      <c r="G25" s="85"/>
      <c r="H25" s="86"/>
      <c r="I25" s="27"/>
      <c r="J25" s="86"/>
      <c r="K25" s="86"/>
    </row>
    <row r="26" spans="1:11" ht="16.5" thickBot="1" x14ac:dyDescent="0.3">
      <c r="A26" s="61">
        <v>2</v>
      </c>
      <c r="B26" s="61">
        <v>1</v>
      </c>
      <c r="C26" s="68">
        <v>1</v>
      </c>
      <c r="D26" s="61">
        <v>5</v>
      </c>
      <c r="E26" s="69"/>
      <c r="F26" s="81" t="s">
        <v>19</v>
      </c>
      <c r="G26" s="88">
        <f>G27+G30</f>
        <v>0</v>
      </c>
      <c r="H26" s="82">
        <f t="shared" ref="H26:K26" si="7">H27+H28+H29+H30</f>
        <v>0</v>
      </c>
      <c r="I26" s="25">
        <f t="shared" si="7"/>
        <v>0</v>
      </c>
      <c r="J26" s="82">
        <f t="shared" si="7"/>
        <v>0</v>
      </c>
      <c r="K26" s="82">
        <f t="shared" si="7"/>
        <v>0</v>
      </c>
    </row>
    <row r="27" spans="1:11" ht="15.75" x14ac:dyDescent="0.25">
      <c r="A27" s="61">
        <v>2</v>
      </c>
      <c r="B27" s="61">
        <v>1</v>
      </c>
      <c r="C27" s="68">
        <v>1</v>
      </c>
      <c r="D27" s="61">
        <v>5</v>
      </c>
      <c r="E27" s="61">
        <v>1</v>
      </c>
      <c r="F27" s="83" t="s">
        <v>19</v>
      </c>
      <c r="G27" s="85"/>
      <c r="H27" s="86">
        <v>0</v>
      </c>
      <c r="I27" s="27">
        <v>0</v>
      </c>
      <c r="J27" s="86">
        <v>0</v>
      </c>
      <c r="K27" s="86">
        <f>+H27+J27</f>
        <v>0</v>
      </c>
    </row>
    <row r="28" spans="1:11" ht="31.5" x14ac:dyDescent="0.25">
      <c r="A28" s="61">
        <v>2</v>
      </c>
      <c r="B28" s="61">
        <v>1</v>
      </c>
      <c r="C28" s="68">
        <v>1</v>
      </c>
      <c r="D28" s="61">
        <v>5</v>
      </c>
      <c r="E28" s="61">
        <v>2</v>
      </c>
      <c r="F28" s="83" t="s">
        <v>20</v>
      </c>
      <c r="G28" s="85"/>
      <c r="H28" s="86">
        <v>0</v>
      </c>
      <c r="I28" s="27">
        <v>0</v>
      </c>
      <c r="J28" s="86">
        <v>0</v>
      </c>
      <c r="K28" s="86">
        <f t="shared" ref="K28:K29" si="8">+H28+J28</f>
        <v>0</v>
      </c>
    </row>
    <row r="29" spans="1:11" ht="15.75" x14ac:dyDescent="0.25">
      <c r="A29" s="61">
        <v>2</v>
      </c>
      <c r="B29" s="61">
        <v>1</v>
      </c>
      <c r="C29" s="68">
        <v>1</v>
      </c>
      <c r="D29" s="61">
        <v>5</v>
      </c>
      <c r="E29" s="61">
        <v>3</v>
      </c>
      <c r="F29" s="83" t="s">
        <v>21</v>
      </c>
      <c r="G29" s="85"/>
      <c r="H29" s="86">
        <v>0</v>
      </c>
      <c r="I29" s="27">
        <v>0</v>
      </c>
      <c r="J29" s="86">
        <v>0</v>
      </c>
      <c r="K29" s="86">
        <f t="shared" si="8"/>
        <v>0</v>
      </c>
    </row>
    <row r="30" spans="1:11" ht="15.75" x14ac:dyDescent="0.25">
      <c r="A30" s="61">
        <v>2</v>
      </c>
      <c r="B30" s="61">
        <v>1</v>
      </c>
      <c r="C30" s="68">
        <v>1</v>
      </c>
      <c r="D30" s="61">
        <v>5</v>
      </c>
      <c r="E30" s="61">
        <v>4</v>
      </c>
      <c r="F30" s="83" t="s">
        <v>22</v>
      </c>
      <c r="G30" s="85"/>
      <c r="H30" s="86"/>
      <c r="I30" s="27"/>
      <c r="J30" s="86"/>
      <c r="K30" s="86"/>
    </row>
    <row r="31" spans="1:11" ht="16.5" thickBot="1" x14ac:dyDescent="0.3">
      <c r="A31" s="61"/>
      <c r="B31" s="61"/>
      <c r="C31" s="68"/>
      <c r="D31" s="61"/>
      <c r="E31" s="61"/>
      <c r="F31" s="83"/>
      <c r="G31" s="85"/>
      <c r="H31" s="86"/>
      <c r="I31" s="27"/>
      <c r="J31" s="86"/>
      <c r="K31" s="86"/>
    </row>
    <row r="32" spans="1:11" ht="16.5" thickBot="1" x14ac:dyDescent="0.3">
      <c r="A32" s="61">
        <v>2</v>
      </c>
      <c r="B32" s="61">
        <v>1</v>
      </c>
      <c r="C32" s="68">
        <v>2</v>
      </c>
      <c r="D32" s="61"/>
      <c r="E32" s="61"/>
      <c r="F32" s="81" t="s">
        <v>23</v>
      </c>
      <c r="G32" s="89">
        <f t="shared" ref="G32:K32" si="9">G33</f>
        <v>1463997</v>
      </c>
      <c r="H32" s="90">
        <f t="shared" si="9"/>
        <v>0</v>
      </c>
      <c r="I32" s="6" t="e">
        <f t="shared" si="9"/>
        <v>#REF!</v>
      </c>
      <c r="J32" s="90">
        <f t="shared" si="9"/>
        <v>0</v>
      </c>
      <c r="K32" s="90">
        <f t="shared" si="9"/>
        <v>0</v>
      </c>
    </row>
    <row r="33" spans="1:11" ht="16.5" thickBot="1" x14ac:dyDescent="0.3">
      <c r="A33" s="61">
        <v>2</v>
      </c>
      <c r="B33" s="61">
        <v>1</v>
      </c>
      <c r="C33" s="61">
        <v>2</v>
      </c>
      <c r="D33" s="61">
        <v>2</v>
      </c>
      <c r="E33" s="61"/>
      <c r="F33" s="81" t="s">
        <v>24</v>
      </c>
      <c r="G33" s="71">
        <f>G34+G35+G36</f>
        <v>1463997</v>
      </c>
      <c r="H33" s="90">
        <f t="shared" ref="H33:K33" si="10">H36</f>
        <v>0</v>
      </c>
      <c r="I33" s="29" t="e">
        <f t="shared" si="10"/>
        <v>#REF!</v>
      </c>
      <c r="J33" s="90">
        <f t="shared" si="10"/>
        <v>0</v>
      </c>
      <c r="K33" s="90">
        <f t="shared" si="10"/>
        <v>0</v>
      </c>
    </row>
    <row r="34" spans="1:11" ht="31.5" x14ac:dyDescent="0.25">
      <c r="A34" s="61">
        <v>2</v>
      </c>
      <c r="B34" s="61">
        <v>1</v>
      </c>
      <c r="C34" s="61">
        <v>2</v>
      </c>
      <c r="D34" s="61">
        <v>2</v>
      </c>
      <c r="E34" s="61">
        <v>2</v>
      </c>
      <c r="F34" s="81" t="s">
        <v>25</v>
      </c>
      <c r="G34" s="91"/>
      <c r="H34" s="73">
        <v>0</v>
      </c>
      <c r="I34" s="21">
        <v>0</v>
      </c>
      <c r="J34" s="73">
        <v>0</v>
      </c>
      <c r="K34" s="73">
        <f>+H34+J34</f>
        <v>0</v>
      </c>
    </row>
    <row r="35" spans="1:11" ht="15.75" x14ac:dyDescent="0.25">
      <c r="A35" s="61">
        <v>2</v>
      </c>
      <c r="B35" s="61">
        <v>1</v>
      </c>
      <c r="C35" s="61">
        <v>2</v>
      </c>
      <c r="D35" s="61">
        <v>2</v>
      </c>
      <c r="E35" s="61">
        <v>4</v>
      </c>
      <c r="F35" s="83" t="s">
        <v>26</v>
      </c>
      <c r="G35" s="85">
        <v>0</v>
      </c>
      <c r="H35" s="86">
        <v>0</v>
      </c>
      <c r="I35" s="27">
        <v>0</v>
      </c>
      <c r="J35" s="86">
        <v>0</v>
      </c>
      <c r="K35" s="73">
        <f t="shared" ref="K35:K36" si="11">+H35+J35</f>
        <v>0</v>
      </c>
    </row>
    <row r="36" spans="1:11" ht="15.75" x14ac:dyDescent="0.25">
      <c r="A36" s="61">
        <v>2</v>
      </c>
      <c r="B36" s="61">
        <v>1</v>
      </c>
      <c r="C36" s="61">
        <v>2</v>
      </c>
      <c r="D36" s="61">
        <v>2</v>
      </c>
      <c r="E36" s="61">
        <v>15</v>
      </c>
      <c r="F36" s="83" t="s">
        <v>110</v>
      </c>
      <c r="G36" s="85">
        <v>1463997</v>
      </c>
      <c r="H36" s="86"/>
      <c r="I36" s="27" t="e">
        <f>+G36-#REF!</f>
        <v>#REF!</v>
      </c>
      <c r="J36" s="86"/>
      <c r="K36" s="73">
        <f t="shared" si="11"/>
        <v>0</v>
      </c>
    </row>
    <row r="37" spans="1:11" ht="15.75" x14ac:dyDescent="0.25">
      <c r="A37" s="61"/>
      <c r="B37" s="61"/>
      <c r="C37" s="68"/>
      <c r="D37" s="61"/>
      <c r="E37" s="61"/>
      <c r="F37" s="83"/>
      <c r="G37" s="85"/>
      <c r="H37" s="86"/>
      <c r="I37" s="27"/>
      <c r="J37" s="86"/>
      <c r="K37" s="86"/>
    </row>
    <row r="38" spans="1:11" ht="15.75" x14ac:dyDescent="0.25">
      <c r="A38" s="61"/>
      <c r="B38" s="61"/>
      <c r="C38" s="68"/>
      <c r="D38" s="61"/>
      <c r="E38" s="61"/>
      <c r="F38" s="83"/>
      <c r="G38" s="85"/>
      <c r="H38" s="86"/>
      <c r="I38" s="27"/>
      <c r="J38" s="86"/>
      <c r="K38" s="86"/>
    </row>
    <row r="39" spans="1:11" ht="16.5" thickBot="1" x14ac:dyDescent="0.3">
      <c r="A39" s="61">
        <v>2</v>
      </c>
      <c r="B39" s="61">
        <v>1</v>
      </c>
      <c r="C39" s="68">
        <v>3</v>
      </c>
      <c r="D39" s="61"/>
      <c r="E39" s="61"/>
      <c r="F39" s="81" t="s">
        <v>27</v>
      </c>
      <c r="G39" s="85"/>
      <c r="H39" s="86"/>
      <c r="I39" s="27"/>
      <c r="J39" s="86"/>
      <c r="K39" s="86"/>
    </row>
    <row r="40" spans="1:11" ht="16.5" thickBot="1" x14ac:dyDescent="0.3">
      <c r="A40" s="61">
        <v>2</v>
      </c>
      <c r="B40" s="61">
        <v>1</v>
      </c>
      <c r="C40" s="68">
        <v>3</v>
      </c>
      <c r="D40" s="61">
        <v>1</v>
      </c>
      <c r="E40" s="69"/>
      <c r="F40" s="81" t="s">
        <v>28</v>
      </c>
      <c r="G40" s="74">
        <f>G41+G42</f>
        <v>0</v>
      </c>
      <c r="H40" s="75">
        <f>H41+H42</f>
        <v>0</v>
      </c>
      <c r="I40" s="30" t="e">
        <f>I41+I42</f>
        <v>#REF!</v>
      </c>
      <c r="J40" s="75">
        <f>J41+J42</f>
        <v>0</v>
      </c>
      <c r="K40" s="75">
        <f>K41+K42</f>
        <v>0</v>
      </c>
    </row>
    <row r="41" spans="1:11" ht="15.75" x14ac:dyDescent="0.25">
      <c r="A41" s="61">
        <v>2</v>
      </c>
      <c r="B41" s="61">
        <v>1</v>
      </c>
      <c r="C41" s="68">
        <v>3</v>
      </c>
      <c r="D41" s="61">
        <v>1</v>
      </c>
      <c r="E41" s="61">
        <v>1</v>
      </c>
      <c r="F41" s="83" t="s">
        <v>29</v>
      </c>
      <c r="G41" s="84"/>
      <c r="H41" s="86">
        <f>G41*12</f>
        <v>0</v>
      </c>
      <c r="I41" s="27" t="e">
        <f>+G41-#REF!</f>
        <v>#REF!</v>
      </c>
      <c r="J41" s="86"/>
      <c r="K41" s="86"/>
    </row>
    <row r="42" spans="1:11" ht="15.75" x14ac:dyDescent="0.25">
      <c r="A42" s="61">
        <v>2</v>
      </c>
      <c r="B42" s="61">
        <v>1</v>
      </c>
      <c r="C42" s="68">
        <v>3</v>
      </c>
      <c r="D42" s="61">
        <v>1</v>
      </c>
      <c r="E42" s="61">
        <v>2</v>
      </c>
      <c r="F42" s="83" t="s">
        <v>30</v>
      </c>
      <c r="G42" s="85"/>
      <c r="H42" s="86">
        <f>G42*12</f>
        <v>0</v>
      </c>
      <c r="I42" s="27" t="e">
        <f>+G42-#REF!</f>
        <v>#REF!</v>
      </c>
      <c r="J42" s="86"/>
      <c r="K42" s="86"/>
    </row>
    <row r="43" spans="1:11" s="3" customFormat="1" ht="15.75" x14ac:dyDescent="0.25">
      <c r="A43" s="61"/>
      <c r="B43" s="61"/>
      <c r="C43" s="68"/>
      <c r="D43" s="61"/>
      <c r="E43" s="61"/>
      <c r="F43" s="83"/>
      <c r="G43" s="85"/>
      <c r="H43" s="86"/>
      <c r="I43" s="27"/>
      <c r="J43" s="86"/>
      <c r="K43" s="86"/>
    </row>
    <row r="44" spans="1:11" ht="32.25" thickBot="1" x14ac:dyDescent="0.3">
      <c r="A44" s="61">
        <v>2</v>
      </c>
      <c r="B44" s="92">
        <v>1</v>
      </c>
      <c r="C44" s="93">
        <v>5</v>
      </c>
      <c r="D44" s="69"/>
      <c r="E44" s="69"/>
      <c r="F44" s="81" t="s">
        <v>31</v>
      </c>
      <c r="G44" s="71">
        <f t="shared" ref="G44:H44" si="12">SUM(G45:G47)</f>
        <v>2506879</v>
      </c>
      <c r="H44" s="73">
        <f t="shared" si="12"/>
        <v>206315.72999999998</v>
      </c>
      <c r="I44" s="21" t="e">
        <f t="shared" ref="I44:K44" si="13">SUM(I45:I47)</f>
        <v>#REF!</v>
      </c>
      <c r="J44" s="73">
        <f t="shared" si="13"/>
        <v>208973.74</v>
      </c>
      <c r="K44" s="73">
        <f t="shared" si="13"/>
        <v>415289.47</v>
      </c>
    </row>
    <row r="45" spans="1:11" ht="15.75" x14ac:dyDescent="0.25">
      <c r="A45" s="61">
        <v>2</v>
      </c>
      <c r="B45" s="61">
        <v>1</v>
      </c>
      <c r="C45" s="68">
        <v>5</v>
      </c>
      <c r="D45" s="61">
        <v>1</v>
      </c>
      <c r="E45" s="61"/>
      <c r="F45" s="76" t="s">
        <v>32</v>
      </c>
      <c r="G45" s="84">
        <v>1128795</v>
      </c>
      <c r="H45" s="87">
        <v>92444.4</v>
      </c>
      <c r="I45" s="28" t="e">
        <f>+G45-#REF!</f>
        <v>#REF!</v>
      </c>
      <c r="J45" s="87">
        <v>94075.8</v>
      </c>
      <c r="K45" s="87">
        <f>+H45+J45</f>
        <v>186520.2</v>
      </c>
    </row>
    <row r="46" spans="1:11" ht="15.75" x14ac:dyDescent="0.25">
      <c r="A46" s="61">
        <v>2</v>
      </c>
      <c r="B46" s="61">
        <v>1</v>
      </c>
      <c r="C46" s="68">
        <v>5</v>
      </c>
      <c r="D46" s="61">
        <v>2</v>
      </c>
      <c r="E46" s="61"/>
      <c r="F46" s="76" t="s">
        <v>33</v>
      </c>
      <c r="G46" s="85">
        <v>1247325</v>
      </c>
      <c r="H46" s="86">
        <v>103292.95</v>
      </c>
      <c r="I46" s="27" t="e">
        <f>+G46-#REF!</f>
        <v>#REF!</v>
      </c>
      <c r="J46" s="86">
        <v>104002.95</v>
      </c>
      <c r="K46" s="86">
        <f>+H46+J46</f>
        <v>207295.9</v>
      </c>
    </row>
    <row r="47" spans="1:11" ht="15.75" x14ac:dyDescent="0.25">
      <c r="A47" s="61">
        <v>2</v>
      </c>
      <c r="B47" s="61">
        <v>1</v>
      </c>
      <c r="C47" s="68">
        <v>5</v>
      </c>
      <c r="D47" s="61">
        <v>3</v>
      </c>
      <c r="E47" s="61"/>
      <c r="F47" s="83" t="s">
        <v>34</v>
      </c>
      <c r="G47" s="85">
        <v>130759</v>
      </c>
      <c r="H47" s="86">
        <v>10578.38</v>
      </c>
      <c r="I47" s="27" t="e">
        <f>+G47-#REF!</f>
        <v>#REF!</v>
      </c>
      <c r="J47" s="86">
        <v>10894.99</v>
      </c>
      <c r="K47" s="86">
        <f>+H47+J47</f>
        <v>21473.37</v>
      </c>
    </row>
    <row r="48" spans="1:11" ht="15.75" x14ac:dyDescent="0.25">
      <c r="A48" s="61"/>
      <c r="B48" s="61"/>
      <c r="C48" s="68"/>
      <c r="D48" s="61"/>
      <c r="E48" s="61"/>
      <c r="F48" s="83"/>
      <c r="G48" s="85"/>
      <c r="H48" s="86"/>
      <c r="I48" s="27"/>
      <c r="J48" s="86"/>
      <c r="K48" s="86"/>
    </row>
    <row r="49" spans="1:11" ht="16.5" thickBot="1" x14ac:dyDescent="0.3">
      <c r="A49" s="61">
        <v>2</v>
      </c>
      <c r="B49" s="61">
        <v>2</v>
      </c>
      <c r="C49" s="68"/>
      <c r="D49" s="61"/>
      <c r="E49" s="69"/>
      <c r="F49" s="70" t="s">
        <v>35</v>
      </c>
      <c r="G49" s="71">
        <f t="shared" ref="G49:K49" si="14">G50+G58+G62+G66+G70+G84+G92+G79+G107</f>
        <v>18307031</v>
      </c>
      <c r="H49" s="82">
        <f t="shared" si="14"/>
        <v>1340446.24</v>
      </c>
      <c r="I49" s="25" t="e">
        <f t="shared" si="14"/>
        <v>#REF!</v>
      </c>
      <c r="J49" s="82">
        <f t="shared" si="14"/>
        <v>1520971.4000000001</v>
      </c>
      <c r="K49" s="82">
        <f t="shared" si="14"/>
        <v>2861417.6399999997</v>
      </c>
    </row>
    <row r="50" spans="1:11" ht="16.5" thickBot="1" x14ac:dyDescent="0.3">
      <c r="A50" s="61">
        <v>2</v>
      </c>
      <c r="B50" s="61">
        <v>2</v>
      </c>
      <c r="C50" s="68">
        <v>1</v>
      </c>
      <c r="D50" s="61"/>
      <c r="E50" s="69"/>
      <c r="F50" s="70" t="s">
        <v>36</v>
      </c>
      <c r="G50" s="89">
        <f t="shared" ref="G50:J50" si="15">G51+G52+G53+G55</f>
        <v>1401915</v>
      </c>
      <c r="H50" s="73">
        <f t="shared" si="15"/>
        <v>122900.01999999999</v>
      </c>
      <c r="I50" s="21" t="e">
        <f t="shared" si="15"/>
        <v>#REF!</v>
      </c>
      <c r="J50" s="73">
        <f t="shared" si="15"/>
        <v>121985.62</v>
      </c>
      <c r="K50" s="73">
        <f>K51+K52+K53+K55</f>
        <v>244885.63999999998</v>
      </c>
    </row>
    <row r="51" spans="1:11" ht="15.75" x14ac:dyDescent="0.25">
      <c r="A51" s="61">
        <v>2</v>
      </c>
      <c r="B51" s="61">
        <v>2</v>
      </c>
      <c r="C51" s="68">
        <v>1</v>
      </c>
      <c r="D51" s="61">
        <v>3</v>
      </c>
      <c r="E51" s="61"/>
      <c r="F51" s="76" t="s">
        <v>37</v>
      </c>
      <c r="G51" s="84">
        <v>336000</v>
      </c>
      <c r="H51" s="87">
        <f>47963.82+22207.42+2155</f>
        <v>72326.239999999991</v>
      </c>
      <c r="I51" s="28" t="e">
        <f>+G51-#REF!</f>
        <v>#REF!</v>
      </c>
      <c r="J51" s="87">
        <f>8785.14+2212.21+22518.17+31889</f>
        <v>65404.52</v>
      </c>
      <c r="K51" s="87">
        <f>+H51+J51</f>
        <v>137730.75999999998</v>
      </c>
    </row>
    <row r="52" spans="1:11" ht="15.75" x14ac:dyDescent="0.25">
      <c r="A52" s="61">
        <v>2</v>
      </c>
      <c r="B52" s="61">
        <v>2</v>
      </c>
      <c r="C52" s="68">
        <v>1</v>
      </c>
      <c r="D52" s="61">
        <v>4</v>
      </c>
      <c r="E52" s="61"/>
      <c r="F52" s="76" t="s">
        <v>38</v>
      </c>
      <c r="G52" s="85">
        <v>47822</v>
      </c>
      <c r="H52" s="86"/>
      <c r="I52" s="27"/>
      <c r="J52" s="86"/>
      <c r="K52" s="86"/>
    </row>
    <row r="53" spans="1:11" ht="15.75" x14ac:dyDescent="0.25">
      <c r="A53" s="61">
        <v>2</v>
      </c>
      <c r="B53" s="61">
        <v>2</v>
      </c>
      <c r="C53" s="68">
        <v>1</v>
      </c>
      <c r="D53" s="61">
        <v>5</v>
      </c>
      <c r="E53" s="61"/>
      <c r="F53" s="76" t="s">
        <v>39</v>
      </c>
      <c r="G53" s="85">
        <v>346093</v>
      </c>
      <c r="H53" s="86"/>
      <c r="I53" s="27" t="e">
        <f>+G53-#REF!</f>
        <v>#REF!</v>
      </c>
      <c r="J53" s="86"/>
      <c r="K53" s="86"/>
    </row>
    <row r="54" spans="1:11" ht="15.75" x14ac:dyDescent="0.25">
      <c r="A54" s="61"/>
      <c r="B54" s="61"/>
      <c r="C54" s="68"/>
      <c r="D54" s="61"/>
      <c r="E54" s="61"/>
      <c r="F54" s="76"/>
      <c r="G54" s="85"/>
      <c r="H54" s="86"/>
      <c r="I54" s="27"/>
      <c r="J54" s="86"/>
      <c r="K54" s="86"/>
    </row>
    <row r="55" spans="1:11" ht="16.5" thickBot="1" x14ac:dyDescent="0.3">
      <c r="A55" s="61">
        <v>2</v>
      </c>
      <c r="B55" s="61">
        <v>2</v>
      </c>
      <c r="C55" s="68">
        <v>1</v>
      </c>
      <c r="D55" s="61">
        <v>6</v>
      </c>
      <c r="E55" s="61"/>
      <c r="F55" s="81" t="s">
        <v>40</v>
      </c>
      <c r="G55" s="71">
        <f t="shared" ref="G55:K55" si="16">G56</f>
        <v>672000</v>
      </c>
      <c r="H55" s="94">
        <f t="shared" si="16"/>
        <v>50573.78</v>
      </c>
      <c r="I55" s="31" t="e">
        <f t="shared" si="16"/>
        <v>#REF!</v>
      </c>
      <c r="J55" s="94">
        <f t="shared" si="16"/>
        <v>56581.1</v>
      </c>
      <c r="K55" s="94">
        <f t="shared" si="16"/>
        <v>107154.88</v>
      </c>
    </row>
    <row r="56" spans="1:11" ht="15.75" x14ac:dyDescent="0.25">
      <c r="A56" s="61">
        <v>2</v>
      </c>
      <c r="B56" s="61">
        <v>2</v>
      </c>
      <c r="C56" s="68">
        <v>1</v>
      </c>
      <c r="D56" s="61">
        <v>6</v>
      </c>
      <c r="E56" s="61">
        <v>1</v>
      </c>
      <c r="F56" s="76" t="s">
        <v>41</v>
      </c>
      <c r="G56" s="84">
        <v>672000</v>
      </c>
      <c r="H56" s="86">
        <v>50573.78</v>
      </c>
      <c r="I56" s="28" t="e">
        <f>+G56-#REF!</f>
        <v>#REF!</v>
      </c>
      <c r="J56" s="86">
        <v>56581.1</v>
      </c>
      <c r="K56" s="86">
        <f>+H56+J56</f>
        <v>107154.88</v>
      </c>
    </row>
    <row r="57" spans="1:11" ht="15.75" x14ac:dyDescent="0.25">
      <c r="A57" s="61"/>
      <c r="B57" s="61"/>
      <c r="C57" s="68"/>
      <c r="D57" s="61"/>
      <c r="E57" s="61"/>
      <c r="F57" s="76"/>
      <c r="G57" s="85"/>
      <c r="H57" s="86"/>
      <c r="I57" s="27"/>
      <c r="J57" s="86"/>
      <c r="K57" s="86"/>
    </row>
    <row r="58" spans="1:11" ht="32.25" thickBot="1" x14ac:dyDescent="0.3">
      <c r="A58" s="61">
        <v>2</v>
      </c>
      <c r="B58" s="61">
        <v>2</v>
      </c>
      <c r="C58" s="68">
        <v>2</v>
      </c>
      <c r="D58" s="61"/>
      <c r="E58" s="61"/>
      <c r="F58" s="81" t="s">
        <v>42</v>
      </c>
      <c r="G58" s="71">
        <f>SUM(G59:G60)</f>
        <v>175500</v>
      </c>
      <c r="H58" s="73">
        <f>H59+H60</f>
        <v>0</v>
      </c>
      <c r="I58" s="32" t="e">
        <f>I59+I60</f>
        <v>#REF!</v>
      </c>
      <c r="J58" s="73">
        <f>J59+J60</f>
        <v>3325</v>
      </c>
      <c r="K58" s="73">
        <f>K59+K60</f>
        <v>3325</v>
      </c>
    </row>
    <row r="59" spans="1:11" ht="15.75" x14ac:dyDescent="0.25">
      <c r="A59" s="61">
        <v>2</v>
      </c>
      <c r="B59" s="61">
        <v>2</v>
      </c>
      <c r="C59" s="68">
        <v>2</v>
      </c>
      <c r="D59" s="61">
        <v>1</v>
      </c>
      <c r="E59" s="61"/>
      <c r="F59" s="83" t="s">
        <v>43</v>
      </c>
      <c r="G59" s="84">
        <v>175500</v>
      </c>
      <c r="H59" s="87"/>
      <c r="I59" s="27" t="e">
        <f>+G59-#REF!</f>
        <v>#REF!</v>
      </c>
      <c r="J59" s="87">
        <v>3100</v>
      </c>
      <c r="K59" s="87">
        <f>+H59+J59</f>
        <v>3100</v>
      </c>
    </row>
    <row r="60" spans="1:11" ht="15.75" x14ac:dyDescent="0.25">
      <c r="A60" s="61">
        <v>2</v>
      </c>
      <c r="B60" s="61">
        <v>2</v>
      </c>
      <c r="C60" s="68">
        <v>2</v>
      </c>
      <c r="D60" s="61">
        <v>2</v>
      </c>
      <c r="E60" s="61"/>
      <c r="F60" s="83" t="s">
        <v>44</v>
      </c>
      <c r="G60" s="85"/>
      <c r="H60" s="86"/>
      <c r="I60" s="27" t="e">
        <f>+G60-#REF!</f>
        <v>#REF!</v>
      </c>
      <c r="J60" s="86">
        <v>225</v>
      </c>
      <c r="K60" s="86">
        <f>+H60+J60</f>
        <v>225</v>
      </c>
    </row>
    <row r="61" spans="1:11" ht="15.75" x14ac:dyDescent="0.25">
      <c r="A61" s="61"/>
      <c r="B61" s="61"/>
      <c r="C61" s="68"/>
      <c r="D61" s="61"/>
      <c r="E61" s="61"/>
      <c r="F61" s="76"/>
      <c r="G61" s="85"/>
      <c r="H61" s="86"/>
      <c r="I61" s="27"/>
      <c r="J61" s="86"/>
      <c r="K61" s="86"/>
    </row>
    <row r="62" spans="1:11" ht="16.5" thickBot="1" x14ac:dyDescent="0.3">
      <c r="A62" s="61">
        <v>2</v>
      </c>
      <c r="B62" s="61">
        <v>2</v>
      </c>
      <c r="C62" s="68">
        <v>3</v>
      </c>
      <c r="D62" s="61"/>
      <c r="E62" s="61"/>
      <c r="F62" s="81" t="s">
        <v>45</v>
      </c>
      <c r="G62" s="71">
        <f t="shared" ref="G62:K62" si="17">G63+G64</f>
        <v>550000</v>
      </c>
      <c r="H62" s="82">
        <f t="shared" si="17"/>
        <v>0</v>
      </c>
      <c r="I62" s="25" t="e">
        <f t="shared" si="17"/>
        <v>#REF!</v>
      </c>
      <c r="J62" s="82">
        <f t="shared" si="17"/>
        <v>0</v>
      </c>
      <c r="K62" s="82">
        <f t="shared" si="17"/>
        <v>0</v>
      </c>
    </row>
    <row r="63" spans="1:11" ht="15.75" x14ac:dyDescent="0.25">
      <c r="A63" s="61">
        <v>2</v>
      </c>
      <c r="B63" s="61">
        <v>2</v>
      </c>
      <c r="C63" s="68">
        <v>3</v>
      </c>
      <c r="D63" s="61">
        <v>1</v>
      </c>
      <c r="E63" s="95"/>
      <c r="F63" s="83" t="s">
        <v>46</v>
      </c>
      <c r="G63" s="77"/>
      <c r="H63" s="78"/>
      <c r="I63" s="23" t="e">
        <f>+G63-#REF!</f>
        <v>#REF!</v>
      </c>
      <c r="J63" s="78"/>
      <c r="K63" s="78"/>
    </row>
    <row r="64" spans="1:11" ht="15.75" x14ac:dyDescent="0.25">
      <c r="A64" s="61">
        <v>2</v>
      </c>
      <c r="B64" s="61">
        <v>2</v>
      </c>
      <c r="C64" s="68">
        <v>3</v>
      </c>
      <c r="D64" s="61">
        <v>2</v>
      </c>
      <c r="E64" s="95"/>
      <c r="F64" s="83" t="s">
        <v>47</v>
      </c>
      <c r="G64" s="85">
        <v>550000</v>
      </c>
      <c r="H64" s="86"/>
      <c r="I64" s="27" t="e">
        <f>+G64-#REF!</f>
        <v>#REF!</v>
      </c>
      <c r="J64" s="86"/>
      <c r="K64" s="86"/>
    </row>
    <row r="65" spans="1:11" ht="15.75" x14ac:dyDescent="0.25">
      <c r="A65" s="61"/>
      <c r="B65" s="61"/>
      <c r="C65" s="68"/>
      <c r="D65" s="61"/>
      <c r="E65" s="61"/>
      <c r="F65" s="83"/>
      <c r="G65" s="85"/>
      <c r="H65" s="86"/>
      <c r="I65" s="27" t="e">
        <f>+G65-#REF!</f>
        <v>#REF!</v>
      </c>
      <c r="J65" s="86"/>
      <c r="K65" s="86"/>
    </row>
    <row r="66" spans="1:11" ht="16.5" thickBot="1" x14ac:dyDescent="0.3">
      <c r="A66" s="61">
        <v>2</v>
      </c>
      <c r="B66" s="61">
        <v>2</v>
      </c>
      <c r="C66" s="68">
        <v>4</v>
      </c>
      <c r="D66" s="61"/>
      <c r="E66" s="61"/>
      <c r="F66" s="81" t="s">
        <v>48</v>
      </c>
      <c r="G66" s="71">
        <f t="shared" ref="G66:H66" si="18">G67+G68</f>
        <v>280000</v>
      </c>
      <c r="H66" s="82">
        <f t="shared" si="18"/>
        <v>6910.99</v>
      </c>
      <c r="I66" s="25" t="e">
        <f>+G66-#REF!</f>
        <v>#REF!</v>
      </c>
      <c r="J66" s="82">
        <f t="shared" ref="J66:K66" si="19">J67+J68</f>
        <v>1600</v>
      </c>
      <c r="K66" s="82">
        <f t="shared" si="19"/>
        <v>8510.99</v>
      </c>
    </row>
    <row r="67" spans="1:11" ht="15.75" x14ac:dyDescent="0.25">
      <c r="A67" s="61">
        <v>2</v>
      </c>
      <c r="B67" s="61">
        <v>2</v>
      </c>
      <c r="C67" s="68">
        <v>4</v>
      </c>
      <c r="D67" s="61">
        <v>1</v>
      </c>
      <c r="E67" s="61"/>
      <c r="F67" s="83" t="s">
        <v>49</v>
      </c>
      <c r="G67" s="84">
        <v>280000</v>
      </c>
      <c r="H67" s="86">
        <f>780+6130.99</f>
        <v>6910.99</v>
      </c>
      <c r="I67" s="27" t="e">
        <f>+G67-#REF!</f>
        <v>#REF!</v>
      </c>
      <c r="J67" s="86">
        <f>200+100+100+200+300+200+200+300</f>
        <v>1600</v>
      </c>
      <c r="K67" s="86">
        <f>+H67+J67</f>
        <v>8510.99</v>
      </c>
    </row>
    <row r="68" spans="1:11" ht="15.75" x14ac:dyDescent="0.25">
      <c r="A68" s="61">
        <v>2</v>
      </c>
      <c r="B68" s="61">
        <v>2</v>
      </c>
      <c r="C68" s="68">
        <v>4</v>
      </c>
      <c r="D68" s="61">
        <v>3</v>
      </c>
      <c r="E68" s="61"/>
      <c r="F68" s="83" t="s">
        <v>50</v>
      </c>
      <c r="G68" s="85"/>
      <c r="H68" s="86">
        <v>0</v>
      </c>
      <c r="I68" s="27" t="e">
        <f>+G68-#REF!</f>
        <v>#REF!</v>
      </c>
      <c r="J68" s="86">
        <v>0</v>
      </c>
      <c r="K68" s="86">
        <f>+H68+J68</f>
        <v>0</v>
      </c>
    </row>
    <row r="69" spans="1:11" ht="15.75" x14ac:dyDescent="0.25">
      <c r="A69" s="61"/>
      <c r="B69" s="61"/>
      <c r="C69" s="68"/>
      <c r="D69" s="61"/>
      <c r="E69" s="61"/>
      <c r="F69" s="83"/>
      <c r="G69" s="85"/>
      <c r="H69" s="86"/>
      <c r="I69" s="27" t="e">
        <f>+G69-#REF!</f>
        <v>#REF!</v>
      </c>
      <c r="J69" s="86"/>
      <c r="K69" s="86"/>
    </row>
    <row r="70" spans="1:11" ht="16.5" thickBot="1" x14ac:dyDescent="0.3">
      <c r="A70" s="61">
        <v>2</v>
      </c>
      <c r="B70" s="61">
        <v>2</v>
      </c>
      <c r="C70" s="68">
        <v>5</v>
      </c>
      <c r="D70" s="61"/>
      <c r="E70" s="61"/>
      <c r="F70" s="81" t="s">
        <v>51</v>
      </c>
      <c r="G70" s="71">
        <f>G71+G76</f>
        <v>10015311</v>
      </c>
      <c r="H70" s="73">
        <f t="shared" ref="H70:J70" si="20">H73+H71</f>
        <v>792285.26</v>
      </c>
      <c r="I70" s="21" t="e">
        <f t="shared" si="20"/>
        <v>#REF!</v>
      </c>
      <c r="J70" s="73">
        <f t="shared" si="20"/>
        <v>801242.44</v>
      </c>
      <c r="K70" s="73">
        <f>K73+K71</f>
        <v>1593527.7</v>
      </c>
    </row>
    <row r="71" spans="1:11" ht="15.75" x14ac:dyDescent="0.25">
      <c r="A71" s="61">
        <v>2</v>
      </c>
      <c r="B71" s="61">
        <v>2</v>
      </c>
      <c r="C71" s="68">
        <v>5</v>
      </c>
      <c r="D71" s="61">
        <v>1</v>
      </c>
      <c r="E71" s="61"/>
      <c r="F71" s="76" t="s">
        <v>52</v>
      </c>
      <c r="G71" s="84">
        <v>9685383</v>
      </c>
      <c r="H71" s="87">
        <f>17098.97+766926.29</f>
        <v>784025.26</v>
      </c>
      <c r="I71" s="28" t="e">
        <f>+G71-#REF!</f>
        <v>#REF!</v>
      </c>
      <c r="J71" s="87">
        <f>17294.32+775688.12</f>
        <v>792982.44</v>
      </c>
      <c r="K71" s="87">
        <f>+H71+J71</f>
        <v>1577007.7</v>
      </c>
    </row>
    <row r="72" spans="1:11" ht="15.75" x14ac:dyDescent="0.25">
      <c r="A72" s="61"/>
      <c r="B72" s="61"/>
      <c r="C72" s="68"/>
      <c r="D72" s="61"/>
      <c r="E72" s="95"/>
      <c r="F72" s="83"/>
      <c r="G72" s="85"/>
      <c r="H72" s="86"/>
      <c r="I72" s="27"/>
      <c r="J72" s="86"/>
      <c r="K72" s="86"/>
    </row>
    <row r="73" spans="1:11" ht="16.5" thickBot="1" x14ac:dyDescent="0.3">
      <c r="A73" s="61">
        <v>2</v>
      </c>
      <c r="B73" s="61">
        <v>2</v>
      </c>
      <c r="C73" s="68">
        <v>5</v>
      </c>
      <c r="D73" s="61">
        <v>3</v>
      </c>
      <c r="E73" s="69"/>
      <c r="F73" s="81" t="s">
        <v>53</v>
      </c>
      <c r="G73" s="71">
        <f t="shared" ref="G73:K73" si="21">G74+G75+G76</f>
        <v>329928</v>
      </c>
      <c r="H73" s="82">
        <f t="shared" si="21"/>
        <v>8260</v>
      </c>
      <c r="I73" s="25" t="e">
        <f t="shared" si="21"/>
        <v>#REF!</v>
      </c>
      <c r="J73" s="82">
        <f t="shared" si="21"/>
        <v>8260</v>
      </c>
      <c r="K73" s="82">
        <f t="shared" si="21"/>
        <v>16520</v>
      </c>
    </row>
    <row r="74" spans="1:11" ht="15.75" x14ac:dyDescent="0.25">
      <c r="A74" s="61">
        <v>2</v>
      </c>
      <c r="B74" s="61">
        <v>2</v>
      </c>
      <c r="C74" s="68">
        <v>5</v>
      </c>
      <c r="D74" s="61">
        <v>3</v>
      </c>
      <c r="E74" s="61">
        <v>2</v>
      </c>
      <c r="F74" s="76" t="s">
        <v>54</v>
      </c>
      <c r="G74" s="84"/>
      <c r="H74" s="86">
        <v>0</v>
      </c>
      <c r="I74" s="27" t="e">
        <f>+G74-#REF!</f>
        <v>#REF!</v>
      </c>
      <c r="J74" s="86">
        <v>0</v>
      </c>
      <c r="K74" s="86">
        <v>0</v>
      </c>
    </row>
    <row r="75" spans="1:11" ht="15.75" x14ac:dyDescent="0.25">
      <c r="A75" s="61">
        <v>2</v>
      </c>
      <c r="B75" s="61">
        <v>2</v>
      </c>
      <c r="C75" s="68">
        <v>5</v>
      </c>
      <c r="D75" s="61">
        <v>3</v>
      </c>
      <c r="E75" s="61">
        <v>3</v>
      </c>
      <c r="F75" s="76" t="s">
        <v>55</v>
      </c>
      <c r="G75" s="85"/>
      <c r="H75" s="86"/>
      <c r="I75" s="27" t="e">
        <f>+G75-#REF!</f>
        <v>#REF!</v>
      </c>
      <c r="J75" s="86"/>
      <c r="K75" s="86"/>
    </row>
    <row r="76" spans="1:11" ht="15.75" x14ac:dyDescent="0.25">
      <c r="A76" s="61">
        <v>2</v>
      </c>
      <c r="B76" s="61">
        <v>2</v>
      </c>
      <c r="C76" s="68">
        <v>5</v>
      </c>
      <c r="D76" s="61">
        <v>3</v>
      </c>
      <c r="E76" s="61">
        <v>4</v>
      </c>
      <c r="F76" s="76" t="s">
        <v>56</v>
      </c>
      <c r="G76" s="85">
        <v>329928</v>
      </c>
      <c r="H76" s="86">
        <v>8260</v>
      </c>
      <c r="I76" s="27" t="e">
        <f>+G76-#REF!</f>
        <v>#REF!</v>
      </c>
      <c r="J76" s="86">
        <v>8260</v>
      </c>
      <c r="K76" s="86">
        <f>+H76+J76</f>
        <v>16520</v>
      </c>
    </row>
    <row r="77" spans="1:11" ht="15.75" x14ac:dyDescent="0.25">
      <c r="A77" s="61"/>
      <c r="B77" s="61"/>
      <c r="C77" s="68"/>
      <c r="D77" s="61"/>
      <c r="E77" s="61"/>
      <c r="F77" s="76"/>
      <c r="G77" s="85"/>
      <c r="H77" s="86"/>
      <c r="I77" s="27"/>
      <c r="J77" s="86"/>
      <c r="K77" s="86"/>
    </row>
    <row r="78" spans="1:11" ht="16.5" thickBot="1" x14ac:dyDescent="0.3">
      <c r="A78" s="61"/>
      <c r="B78" s="61"/>
      <c r="C78" s="68"/>
      <c r="D78" s="61"/>
      <c r="E78" s="61"/>
      <c r="F78" s="76"/>
      <c r="G78" s="85"/>
      <c r="H78" s="86"/>
      <c r="I78" s="27"/>
      <c r="J78" s="86"/>
      <c r="K78" s="86"/>
    </row>
    <row r="79" spans="1:11" s="2" customFormat="1" ht="16.5" thickBot="1" x14ac:dyDescent="0.3">
      <c r="A79" s="61">
        <v>2</v>
      </c>
      <c r="B79" s="61">
        <v>2</v>
      </c>
      <c r="C79" s="68">
        <v>6</v>
      </c>
      <c r="D79" s="61"/>
      <c r="E79" s="61"/>
      <c r="F79" s="76" t="s">
        <v>57</v>
      </c>
      <c r="G79" s="89">
        <f t="shared" ref="G79:K79" si="22">G81+G80</f>
        <v>1434252</v>
      </c>
      <c r="H79" s="90">
        <f t="shared" si="22"/>
        <v>108478.82</v>
      </c>
      <c r="I79" s="29" t="e">
        <f t="shared" si="22"/>
        <v>#REF!</v>
      </c>
      <c r="J79" s="90">
        <f t="shared" si="22"/>
        <v>108478.82</v>
      </c>
      <c r="K79" s="90">
        <f t="shared" si="22"/>
        <v>216957.64</v>
      </c>
    </row>
    <row r="80" spans="1:11" ht="16.5" thickBot="1" x14ac:dyDescent="0.3">
      <c r="A80" s="96">
        <v>2</v>
      </c>
      <c r="B80" s="96">
        <v>2</v>
      </c>
      <c r="C80" s="97">
        <v>6</v>
      </c>
      <c r="D80" s="96">
        <v>2</v>
      </c>
      <c r="E80" s="96">
        <v>1</v>
      </c>
      <c r="F80" s="98" t="s">
        <v>111</v>
      </c>
      <c r="G80" s="99">
        <v>125000</v>
      </c>
      <c r="H80" s="75"/>
      <c r="I80" s="30" t="e">
        <f>+G80-#REF!</f>
        <v>#REF!</v>
      </c>
      <c r="J80" s="75"/>
      <c r="K80" s="75"/>
    </row>
    <row r="81" spans="1:11" ht="15.75" x14ac:dyDescent="0.25">
      <c r="A81" s="61">
        <v>2</v>
      </c>
      <c r="B81" s="61">
        <v>2</v>
      </c>
      <c r="C81" s="68">
        <v>6</v>
      </c>
      <c r="D81" s="61">
        <v>3</v>
      </c>
      <c r="E81" s="61">
        <v>1</v>
      </c>
      <c r="F81" s="76" t="s">
        <v>58</v>
      </c>
      <c r="G81" s="85">
        <v>1309252</v>
      </c>
      <c r="H81" s="86">
        <v>108478.82</v>
      </c>
      <c r="I81" s="27" t="e">
        <f>+G81-#REF!</f>
        <v>#REF!</v>
      </c>
      <c r="J81" s="86">
        <v>108478.82</v>
      </c>
      <c r="K81" s="86">
        <f>+H81+J81</f>
        <v>216957.64</v>
      </c>
    </row>
    <row r="82" spans="1:11" ht="15.75" x14ac:dyDescent="0.25">
      <c r="A82" s="61"/>
      <c r="B82" s="61"/>
      <c r="C82" s="68"/>
      <c r="D82" s="61"/>
      <c r="E82" s="61"/>
      <c r="F82" s="76"/>
      <c r="G82" s="85"/>
      <c r="H82" s="86">
        <v>0</v>
      </c>
      <c r="I82" s="27">
        <v>0</v>
      </c>
      <c r="J82" s="86">
        <v>0</v>
      </c>
      <c r="K82" s="86">
        <v>0</v>
      </c>
    </row>
    <row r="83" spans="1:11" ht="15.75" x14ac:dyDescent="0.25">
      <c r="A83" s="61"/>
      <c r="B83" s="61"/>
      <c r="C83" s="68"/>
      <c r="D83" s="61"/>
      <c r="E83" s="61"/>
      <c r="F83" s="76"/>
      <c r="G83" s="85"/>
      <c r="H83" s="86"/>
      <c r="I83" s="27"/>
      <c r="J83" s="86"/>
      <c r="K83" s="86"/>
    </row>
    <row r="84" spans="1:11" ht="32.25" thickBot="1" x14ac:dyDescent="0.3">
      <c r="A84" s="61">
        <v>2</v>
      </c>
      <c r="B84" s="61">
        <v>2</v>
      </c>
      <c r="C84" s="68">
        <v>7</v>
      </c>
      <c r="D84" s="61"/>
      <c r="E84" s="69"/>
      <c r="F84" s="81" t="s">
        <v>59</v>
      </c>
      <c r="G84" s="101">
        <f>G85</f>
        <v>45117</v>
      </c>
      <c r="H84" s="73">
        <f>SUM(H87:H91)</f>
        <v>19800.52</v>
      </c>
      <c r="I84" s="21" t="e">
        <f t="shared" ref="I84" si="23">SUM(I86:I91)</f>
        <v>#REF!</v>
      </c>
      <c r="J84" s="73">
        <f>SUM(J87:J91)</f>
        <v>650</v>
      </c>
      <c r="K84" s="73">
        <f>SUM(K87:K91)</f>
        <v>20450.52</v>
      </c>
    </row>
    <row r="85" spans="1:11" ht="16.5" thickBot="1" x14ac:dyDescent="0.3">
      <c r="A85" s="61">
        <v>2</v>
      </c>
      <c r="B85" s="61">
        <v>2</v>
      </c>
      <c r="C85" s="68">
        <v>7</v>
      </c>
      <c r="D85" s="61">
        <v>2</v>
      </c>
      <c r="E85" s="69"/>
      <c r="F85" s="81" t="s">
        <v>60</v>
      </c>
      <c r="G85" s="89">
        <f>SUM(G87:G90)</f>
        <v>45117</v>
      </c>
      <c r="H85" s="102">
        <f t="shared" ref="H85:J85" si="24">SUM(H87:H90)</f>
        <v>19800.52</v>
      </c>
      <c r="I85" s="33" t="e">
        <f>SUM(I86:I90)</f>
        <v>#REF!</v>
      </c>
      <c r="J85" s="102">
        <f t="shared" si="24"/>
        <v>650</v>
      </c>
      <c r="K85" s="102">
        <f>SUM(K87:K90)</f>
        <v>20450.52</v>
      </c>
    </row>
    <row r="86" spans="1:11" ht="31.5" x14ac:dyDescent="0.25">
      <c r="A86" s="61">
        <v>2</v>
      </c>
      <c r="B86" s="61">
        <v>2</v>
      </c>
      <c r="C86" s="68">
        <v>7</v>
      </c>
      <c r="D86" s="61">
        <v>1</v>
      </c>
      <c r="E86" s="95">
        <v>2</v>
      </c>
      <c r="F86" s="103" t="s">
        <v>122</v>
      </c>
      <c r="G86" s="101"/>
      <c r="H86" s="104"/>
      <c r="I86" s="27" t="e">
        <f>+G86-#REF!</f>
        <v>#REF!</v>
      </c>
      <c r="J86" s="104"/>
      <c r="K86" s="104"/>
    </row>
    <row r="87" spans="1:11" ht="31.5" x14ac:dyDescent="0.25">
      <c r="A87" s="61">
        <v>2</v>
      </c>
      <c r="B87" s="61">
        <v>2</v>
      </c>
      <c r="C87" s="68">
        <v>7</v>
      </c>
      <c r="D87" s="61">
        <v>2</v>
      </c>
      <c r="E87" s="95">
        <v>2</v>
      </c>
      <c r="F87" s="103" t="s">
        <v>61</v>
      </c>
      <c r="G87" s="85">
        <v>9117</v>
      </c>
      <c r="H87" s="86">
        <v>0</v>
      </c>
      <c r="I87" s="27" t="e">
        <f>+G87-#REF!</f>
        <v>#REF!</v>
      </c>
      <c r="J87" s="86">
        <v>0</v>
      </c>
      <c r="K87" s="86">
        <v>0</v>
      </c>
    </row>
    <row r="88" spans="1:11" ht="31.5" x14ac:dyDescent="0.25">
      <c r="A88" s="61">
        <v>2</v>
      </c>
      <c r="B88" s="61">
        <v>2</v>
      </c>
      <c r="C88" s="68">
        <v>7</v>
      </c>
      <c r="D88" s="61">
        <v>2</v>
      </c>
      <c r="E88" s="95">
        <v>3</v>
      </c>
      <c r="F88" s="103" t="s">
        <v>62</v>
      </c>
      <c r="G88" s="85"/>
      <c r="H88" s="86">
        <f>G88*12</f>
        <v>0</v>
      </c>
      <c r="I88" s="27" t="e">
        <f>+G88-#REF!</f>
        <v>#REF!</v>
      </c>
      <c r="J88" s="86"/>
      <c r="K88" s="86"/>
    </row>
    <row r="89" spans="1:11" ht="31.5" x14ac:dyDescent="0.25">
      <c r="A89" s="61">
        <v>2</v>
      </c>
      <c r="B89" s="61">
        <v>2</v>
      </c>
      <c r="C89" s="68">
        <v>7</v>
      </c>
      <c r="D89" s="61">
        <v>2</v>
      </c>
      <c r="E89" s="95">
        <v>4</v>
      </c>
      <c r="F89" s="103" t="s">
        <v>63</v>
      </c>
      <c r="G89" s="85">
        <v>24000</v>
      </c>
      <c r="H89" s="86"/>
      <c r="I89" s="27" t="e">
        <f>+G89-#REF!</f>
        <v>#REF!</v>
      </c>
      <c r="J89" s="86"/>
      <c r="K89" s="86"/>
    </row>
    <row r="90" spans="1:11" ht="31.5" x14ac:dyDescent="0.25">
      <c r="A90" s="61">
        <v>2</v>
      </c>
      <c r="B90" s="61">
        <v>2</v>
      </c>
      <c r="C90" s="68">
        <v>7</v>
      </c>
      <c r="D90" s="61">
        <v>2</v>
      </c>
      <c r="E90" s="95">
        <v>6</v>
      </c>
      <c r="F90" s="103" t="s">
        <v>64</v>
      </c>
      <c r="G90" s="85">
        <v>12000</v>
      </c>
      <c r="H90" s="86">
        <f>9670.1+9530.42+600</f>
        <v>19800.52</v>
      </c>
      <c r="I90" s="27" t="e">
        <f>+G90-#REF!</f>
        <v>#REF!</v>
      </c>
      <c r="J90" s="86">
        <v>650</v>
      </c>
      <c r="K90" s="86">
        <f>+H90+J90</f>
        <v>20450.52</v>
      </c>
    </row>
    <row r="91" spans="1:11" ht="15.75" x14ac:dyDescent="0.25">
      <c r="A91" s="61"/>
      <c r="B91" s="61"/>
      <c r="C91" s="68"/>
      <c r="D91" s="61"/>
      <c r="E91" s="95"/>
      <c r="F91" s="83"/>
      <c r="G91" s="85"/>
      <c r="H91" s="86"/>
      <c r="I91" s="27"/>
      <c r="J91" s="86"/>
      <c r="K91" s="86"/>
    </row>
    <row r="92" spans="1:11" ht="16.5" thickBot="1" x14ac:dyDescent="0.3">
      <c r="A92" s="61">
        <v>2</v>
      </c>
      <c r="B92" s="61">
        <v>2</v>
      </c>
      <c r="C92" s="68">
        <v>8</v>
      </c>
      <c r="D92" s="61"/>
      <c r="E92" s="69"/>
      <c r="F92" s="81" t="s">
        <v>65</v>
      </c>
      <c r="G92" s="101">
        <f>SUM(G93+G94)+G96+G100</f>
        <v>4392936</v>
      </c>
      <c r="H92" s="73">
        <f>H93+H94+H96+H100</f>
        <v>256177.13999999998</v>
      </c>
      <c r="I92" s="21" t="e">
        <f t="shared" ref="I92" si="25">I93+I94+I96+I100</f>
        <v>#REF!</v>
      </c>
      <c r="J92" s="73">
        <f>J93+J94+J96+J100</f>
        <v>436592.42</v>
      </c>
      <c r="K92" s="73">
        <f>K93+K94+K96+K100</f>
        <v>692769.55999999994</v>
      </c>
    </row>
    <row r="93" spans="1:11" ht="15.75" x14ac:dyDescent="0.25">
      <c r="A93" s="61">
        <v>2</v>
      </c>
      <c r="B93" s="61">
        <v>2</v>
      </c>
      <c r="C93" s="68">
        <v>8</v>
      </c>
      <c r="D93" s="61">
        <v>2</v>
      </c>
      <c r="E93" s="95"/>
      <c r="F93" s="105" t="s">
        <v>66</v>
      </c>
      <c r="G93" s="84">
        <v>102000</v>
      </c>
      <c r="H93" s="87">
        <v>5155.28</v>
      </c>
      <c r="I93" s="28" t="e">
        <f>+G93-#REF!</f>
        <v>#REF!</v>
      </c>
      <c r="J93" s="87">
        <v>4982.54</v>
      </c>
      <c r="K93" s="87">
        <f>+H93+J93</f>
        <v>10137.82</v>
      </c>
    </row>
    <row r="94" spans="1:11" ht="15.75" x14ac:dyDescent="0.25">
      <c r="A94" s="61">
        <v>2</v>
      </c>
      <c r="B94" s="61">
        <v>2</v>
      </c>
      <c r="C94" s="68">
        <v>8</v>
      </c>
      <c r="D94" s="61">
        <v>4</v>
      </c>
      <c r="E94" s="61"/>
      <c r="F94" s="105" t="s">
        <v>67</v>
      </c>
      <c r="G94" s="85">
        <v>0</v>
      </c>
      <c r="H94" s="86">
        <v>0</v>
      </c>
      <c r="I94" s="27">
        <v>0</v>
      </c>
      <c r="J94" s="86">
        <v>0</v>
      </c>
      <c r="K94" s="86">
        <f>+H94+J94</f>
        <v>0</v>
      </c>
    </row>
    <row r="95" spans="1:11" ht="15.75" x14ac:dyDescent="0.25">
      <c r="A95" s="61"/>
      <c r="B95" s="61"/>
      <c r="C95" s="68"/>
      <c r="D95" s="61"/>
      <c r="E95" s="61"/>
      <c r="F95" s="105"/>
      <c r="G95" s="85"/>
      <c r="H95" s="86"/>
      <c r="I95" s="27"/>
      <c r="J95" s="86"/>
      <c r="K95" s="86"/>
    </row>
    <row r="96" spans="1:11" ht="16.5" thickBot="1" x14ac:dyDescent="0.3">
      <c r="A96" s="61">
        <v>2</v>
      </c>
      <c r="B96" s="61">
        <v>2</v>
      </c>
      <c r="C96" s="68">
        <v>8</v>
      </c>
      <c r="D96" s="61">
        <v>6</v>
      </c>
      <c r="E96" s="69"/>
      <c r="F96" s="106" t="s">
        <v>68</v>
      </c>
      <c r="G96" s="101">
        <f t="shared" ref="G96:K96" si="26">G97+G98</f>
        <v>1894000</v>
      </c>
      <c r="H96" s="94">
        <f t="shared" si="26"/>
        <v>0</v>
      </c>
      <c r="I96" s="31" t="e">
        <f t="shared" si="26"/>
        <v>#REF!</v>
      </c>
      <c r="J96" s="94">
        <f t="shared" si="26"/>
        <v>0</v>
      </c>
      <c r="K96" s="94">
        <f t="shared" si="26"/>
        <v>0</v>
      </c>
    </row>
    <row r="97" spans="1:11" ht="15.75" x14ac:dyDescent="0.25">
      <c r="A97" s="61">
        <v>2</v>
      </c>
      <c r="B97" s="61">
        <v>2</v>
      </c>
      <c r="C97" s="68">
        <v>8</v>
      </c>
      <c r="D97" s="61">
        <v>6</v>
      </c>
      <c r="E97" s="61">
        <v>1</v>
      </c>
      <c r="F97" s="105" t="s">
        <v>69</v>
      </c>
      <c r="G97" s="84">
        <v>1882000</v>
      </c>
      <c r="H97" s="87">
        <v>0</v>
      </c>
      <c r="I97" s="27" t="e">
        <f>+G97-#REF!</f>
        <v>#REF!</v>
      </c>
      <c r="J97" s="87">
        <v>0</v>
      </c>
      <c r="K97" s="87">
        <f>+H97+J97</f>
        <v>0</v>
      </c>
    </row>
    <row r="98" spans="1:11" ht="15.75" x14ac:dyDescent="0.25">
      <c r="A98" s="61">
        <v>2</v>
      </c>
      <c r="B98" s="61">
        <v>2</v>
      </c>
      <c r="C98" s="68">
        <v>8</v>
      </c>
      <c r="D98" s="61">
        <v>6</v>
      </c>
      <c r="E98" s="61">
        <v>2</v>
      </c>
      <c r="F98" s="105" t="s">
        <v>70</v>
      </c>
      <c r="G98" s="85">
        <v>12000</v>
      </c>
      <c r="H98" s="86"/>
      <c r="I98" s="27" t="e">
        <f>+G98-#REF!</f>
        <v>#REF!</v>
      </c>
      <c r="J98" s="86"/>
      <c r="K98" s="86"/>
    </row>
    <row r="99" spans="1:11" ht="15.75" x14ac:dyDescent="0.25">
      <c r="A99" s="61"/>
      <c r="B99" s="61"/>
      <c r="C99" s="68"/>
      <c r="D99" s="61"/>
      <c r="E99" s="61"/>
      <c r="F99" s="105"/>
      <c r="G99" s="85"/>
      <c r="H99" s="86">
        <v>0</v>
      </c>
      <c r="I99" s="27">
        <v>0</v>
      </c>
      <c r="J99" s="86">
        <v>0</v>
      </c>
      <c r="K99" s="86">
        <v>0</v>
      </c>
    </row>
    <row r="100" spans="1:11" ht="16.5" thickBot="1" x14ac:dyDescent="0.3">
      <c r="A100" s="61">
        <v>2</v>
      </c>
      <c r="B100" s="61">
        <v>2</v>
      </c>
      <c r="C100" s="68">
        <v>8</v>
      </c>
      <c r="D100" s="61">
        <v>7</v>
      </c>
      <c r="E100" s="69"/>
      <c r="F100" s="106" t="s">
        <v>71</v>
      </c>
      <c r="G100" s="107">
        <f t="shared" ref="G100:K100" si="27">G101+G102+G103+G104+G105</f>
        <v>2396936</v>
      </c>
      <c r="H100" s="108">
        <f t="shared" si="27"/>
        <v>251021.86</v>
      </c>
      <c r="I100" s="21" t="e">
        <f t="shared" si="27"/>
        <v>#REF!</v>
      </c>
      <c r="J100" s="108">
        <f t="shared" si="27"/>
        <v>431609.88</v>
      </c>
      <c r="K100" s="108">
        <f t="shared" si="27"/>
        <v>682631.74</v>
      </c>
    </row>
    <row r="101" spans="1:11" ht="15.75" x14ac:dyDescent="0.25">
      <c r="A101" s="61">
        <v>2</v>
      </c>
      <c r="B101" s="61">
        <v>2</v>
      </c>
      <c r="C101" s="68">
        <v>8</v>
      </c>
      <c r="D101" s="61">
        <v>7</v>
      </c>
      <c r="E101" s="61">
        <v>1</v>
      </c>
      <c r="F101" s="83" t="s">
        <v>72</v>
      </c>
      <c r="G101" s="85">
        <v>500000</v>
      </c>
      <c r="H101" s="86">
        <v>0</v>
      </c>
      <c r="I101" s="28" t="e">
        <f>+G101-#REF!</f>
        <v>#REF!</v>
      </c>
      <c r="J101" s="86">
        <v>0</v>
      </c>
      <c r="K101" s="86">
        <f>+H101+J101</f>
        <v>0</v>
      </c>
    </row>
    <row r="102" spans="1:11" ht="15.75" x14ac:dyDescent="0.25">
      <c r="A102" s="61">
        <v>2</v>
      </c>
      <c r="B102" s="61">
        <v>2</v>
      </c>
      <c r="C102" s="68">
        <v>8</v>
      </c>
      <c r="D102" s="61">
        <v>7</v>
      </c>
      <c r="E102" s="95">
        <v>3</v>
      </c>
      <c r="F102" s="83" t="s">
        <v>73</v>
      </c>
      <c r="G102" s="85">
        <v>300000</v>
      </c>
      <c r="H102" s="86"/>
      <c r="I102" s="34" t="e">
        <f>+G102-#REF!</f>
        <v>#REF!</v>
      </c>
      <c r="J102" s="86"/>
      <c r="K102" s="86">
        <f t="shared" ref="K102" si="28">+H102+J102</f>
        <v>0</v>
      </c>
    </row>
    <row r="103" spans="1:11" ht="15.75" x14ac:dyDescent="0.25">
      <c r="A103" s="61">
        <v>2</v>
      </c>
      <c r="B103" s="61">
        <v>2</v>
      </c>
      <c r="C103" s="68">
        <v>8</v>
      </c>
      <c r="D103" s="61">
        <v>7</v>
      </c>
      <c r="E103" s="61">
        <v>4</v>
      </c>
      <c r="F103" s="83" t="s">
        <v>74</v>
      </c>
      <c r="G103" s="85"/>
      <c r="H103" s="86">
        <v>10000</v>
      </c>
      <c r="I103" s="34" t="e">
        <f>+G103-#REF!</f>
        <v>#REF!</v>
      </c>
      <c r="J103" s="86"/>
      <c r="K103" s="86">
        <f>+H103+J103</f>
        <v>10000</v>
      </c>
    </row>
    <row r="104" spans="1:11" ht="31.5" x14ac:dyDescent="0.25">
      <c r="A104" s="61">
        <v>2</v>
      </c>
      <c r="B104" s="61">
        <v>2</v>
      </c>
      <c r="C104" s="68">
        <v>8</v>
      </c>
      <c r="D104" s="61">
        <v>7</v>
      </c>
      <c r="E104" s="61">
        <v>5</v>
      </c>
      <c r="F104" s="83" t="s">
        <v>75</v>
      </c>
      <c r="G104" s="85">
        <v>12000</v>
      </c>
      <c r="H104" s="86">
        <v>3233.36</v>
      </c>
      <c r="I104" s="34" t="e">
        <f>+G104-#REF!</f>
        <v>#REF!</v>
      </c>
      <c r="J104" s="86"/>
      <c r="K104" s="86">
        <f>+H104+J104</f>
        <v>3233.36</v>
      </c>
    </row>
    <row r="105" spans="1:11" ht="15.75" x14ac:dyDescent="0.25">
      <c r="A105" s="61">
        <v>2</v>
      </c>
      <c r="B105" s="61">
        <v>2</v>
      </c>
      <c r="C105" s="68">
        <v>8</v>
      </c>
      <c r="D105" s="61">
        <v>7</v>
      </c>
      <c r="E105" s="61">
        <v>6</v>
      </c>
      <c r="F105" s="83" t="s">
        <v>119</v>
      </c>
      <c r="G105" s="85">
        <v>1584936</v>
      </c>
      <c r="H105" s="86">
        <f>38200+11800+43563+144225.5</f>
        <v>237788.5</v>
      </c>
      <c r="I105" s="34" t="e">
        <f>+G105-#REF!</f>
        <v>#REF!</v>
      </c>
      <c r="J105" s="86">
        <f>12000+21240+177541.38+11800+144225.5+43563+21240</f>
        <v>431609.88</v>
      </c>
      <c r="K105" s="86">
        <f>+H105+J105</f>
        <v>669398.38</v>
      </c>
    </row>
    <row r="106" spans="1:11" ht="16.5" thickBot="1" x14ac:dyDescent="0.3">
      <c r="A106" s="61"/>
      <c r="B106" s="61"/>
      <c r="C106" s="68"/>
      <c r="D106" s="61"/>
      <c r="E106" s="61"/>
      <c r="F106" s="83"/>
      <c r="G106" s="88"/>
      <c r="H106" s="94"/>
      <c r="I106" s="31"/>
      <c r="J106" s="94"/>
      <c r="K106" s="94"/>
    </row>
    <row r="107" spans="1:11" ht="16.5" thickBot="1" x14ac:dyDescent="0.3">
      <c r="A107" s="61">
        <v>2</v>
      </c>
      <c r="B107" s="61">
        <v>2</v>
      </c>
      <c r="C107" s="68">
        <v>9</v>
      </c>
      <c r="D107" s="61"/>
      <c r="E107" s="61"/>
      <c r="F107" s="81" t="s">
        <v>108</v>
      </c>
      <c r="G107" s="77">
        <f>G108+G109</f>
        <v>12000</v>
      </c>
      <c r="H107" s="109">
        <f t="shared" ref="H107:K107" si="29">H108+H109</f>
        <v>33893.49</v>
      </c>
      <c r="I107" s="35" t="e">
        <f t="shared" si="29"/>
        <v>#REF!</v>
      </c>
      <c r="J107" s="109">
        <f t="shared" si="29"/>
        <v>47097.1</v>
      </c>
      <c r="K107" s="109">
        <f t="shared" si="29"/>
        <v>80990.59</v>
      </c>
    </row>
    <row r="108" spans="1:11" ht="16.5" thickBot="1" x14ac:dyDescent="0.3">
      <c r="A108" s="61">
        <v>2</v>
      </c>
      <c r="B108" s="61">
        <v>2</v>
      </c>
      <c r="C108" s="68">
        <v>9</v>
      </c>
      <c r="D108" s="61">
        <v>2</v>
      </c>
      <c r="E108" s="61"/>
      <c r="F108" s="105" t="s">
        <v>109</v>
      </c>
      <c r="G108" s="74"/>
      <c r="H108" s="110"/>
      <c r="I108" s="36" t="e">
        <f>+G108-#REF!</f>
        <v>#REF!</v>
      </c>
      <c r="J108" s="110"/>
      <c r="K108" s="110"/>
    </row>
    <row r="109" spans="1:11" ht="15.75" x14ac:dyDescent="0.25">
      <c r="A109" s="61">
        <v>2</v>
      </c>
      <c r="B109" s="61">
        <v>2</v>
      </c>
      <c r="C109" s="68">
        <v>9</v>
      </c>
      <c r="D109" s="61">
        <v>2</v>
      </c>
      <c r="E109" s="61">
        <v>1</v>
      </c>
      <c r="F109" s="83" t="s">
        <v>109</v>
      </c>
      <c r="G109" s="85">
        <v>12000</v>
      </c>
      <c r="H109" s="86">
        <f>2066.99+300+175+300+275+175+300+300+30001.5</f>
        <v>33893.49</v>
      </c>
      <c r="I109" s="27" t="e">
        <f>+G109-#REF!</f>
        <v>#REF!</v>
      </c>
      <c r="J109" s="86">
        <f>300+175+145+791.7+400+470+750+475+400+100+265+12823.9+30001.5</f>
        <v>47097.1</v>
      </c>
      <c r="K109" s="86">
        <f>+H109+J109</f>
        <v>80990.59</v>
      </c>
    </row>
    <row r="110" spans="1:11" ht="15.75" x14ac:dyDescent="0.25">
      <c r="A110" s="61"/>
      <c r="B110" s="61"/>
      <c r="C110" s="68"/>
      <c r="D110" s="61"/>
      <c r="E110" s="61"/>
      <c r="F110" s="83"/>
      <c r="G110" s="85"/>
      <c r="H110" s="86"/>
      <c r="I110" s="27"/>
      <c r="J110" s="86"/>
      <c r="K110" s="86"/>
    </row>
    <row r="111" spans="1:11" ht="16.5" thickBot="1" x14ac:dyDescent="0.3">
      <c r="A111" s="61">
        <v>2</v>
      </c>
      <c r="B111" s="61">
        <v>3</v>
      </c>
      <c r="C111" s="68"/>
      <c r="D111" s="61"/>
      <c r="E111" s="69"/>
      <c r="F111" s="81" t="s">
        <v>76</v>
      </c>
      <c r="G111" s="71">
        <f>G112+G116+G119+G125+G129+G137</f>
        <v>729304</v>
      </c>
      <c r="H111" s="72">
        <f>H112+H116+H119+H125+H129+H137</f>
        <v>85512.01</v>
      </c>
      <c r="I111" s="72" t="e">
        <f t="shared" ref="I111" si="30">I112+I116+I119+I125+I129+I137</f>
        <v>#REF!</v>
      </c>
      <c r="J111" s="72">
        <f>J112+J116+J119+J125+J129+J137</f>
        <v>77786.3</v>
      </c>
      <c r="K111" s="72">
        <f>K112+K116+K119+K125+K129+K137</f>
        <v>163298.31</v>
      </c>
    </row>
    <row r="112" spans="1:11" ht="16.5" thickBot="1" x14ac:dyDescent="0.3">
      <c r="A112" s="61">
        <v>2</v>
      </c>
      <c r="B112" s="61">
        <v>3</v>
      </c>
      <c r="C112" s="68">
        <v>1</v>
      </c>
      <c r="D112" s="61"/>
      <c r="E112" s="69"/>
      <c r="F112" s="111" t="s">
        <v>77</v>
      </c>
      <c r="G112" s="89">
        <f>G113</f>
        <v>0</v>
      </c>
      <c r="H112" s="90">
        <f>H113</f>
        <v>0</v>
      </c>
      <c r="I112" s="29">
        <f>I113</f>
        <v>0</v>
      </c>
      <c r="J112" s="90">
        <f>J113</f>
        <v>0</v>
      </c>
      <c r="K112" s="90">
        <f>K113</f>
        <v>0</v>
      </c>
    </row>
    <row r="113" spans="1:11" ht="15.75" x14ac:dyDescent="0.25">
      <c r="A113" s="61">
        <v>2</v>
      </c>
      <c r="B113" s="61">
        <v>3</v>
      </c>
      <c r="C113" s="68">
        <v>1</v>
      </c>
      <c r="D113" s="61">
        <v>1</v>
      </c>
      <c r="E113" s="69"/>
      <c r="F113" s="112" t="s">
        <v>78</v>
      </c>
      <c r="G113" s="85">
        <f>G114</f>
        <v>0</v>
      </c>
      <c r="H113" s="80"/>
      <c r="I113" s="24"/>
      <c r="J113" s="80"/>
      <c r="K113" s="80">
        <f>+H113+J113</f>
        <v>0</v>
      </c>
    </row>
    <row r="114" spans="1:11" ht="12" customHeight="1" x14ac:dyDescent="0.25">
      <c r="A114" s="61">
        <v>2</v>
      </c>
      <c r="B114" s="61">
        <v>3</v>
      </c>
      <c r="C114" s="68">
        <v>1</v>
      </c>
      <c r="D114" s="61">
        <v>1</v>
      </c>
      <c r="E114" s="69">
        <v>1</v>
      </c>
      <c r="F114" s="112" t="s">
        <v>78</v>
      </c>
      <c r="G114" s="85"/>
      <c r="H114" s="86">
        <v>0</v>
      </c>
      <c r="I114" s="27">
        <v>0</v>
      </c>
      <c r="J114" s="86">
        <v>0</v>
      </c>
      <c r="K114" s="86">
        <v>0</v>
      </c>
    </row>
    <row r="115" spans="1:11" ht="12" customHeight="1" x14ac:dyDescent="0.25">
      <c r="A115" s="61"/>
      <c r="B115" s="61"/>
      <c r="C115" s="68"/>
      <c r="D115" s="61"/>
      <c r="E115" s="69"/>
      <c r="F115" s="111"/>
      <c r="G115" s="85"/>
      <c r="H115" s="86"/>
      <c r="I115" s="27"/>
      <c r="J115" s="86"/>
      <c r="K115" s="86"/>
    </row>
    <row r="116" spans="1:11" ht="12" customHeight="1" thickBot="1" x14ac:dyDescent="0.3">
      <c r="A116" s="61">
        <v>2</v>
      </c>
      <c r="B116" s="61">
        <v>3</v>
      </c>
      <c r="C116" s="68">
        <v>2</v>
      </c>
      <c r="D116" s="61"/>
      <c r="E116" s="69"/>
      <c r="F116" s="111" t="s">
        <v>79</v>
      </c>
      <c r="G116" s="85"/>
      <c r="H116" s="86">
        <f t="shared" ref="H116:K116" si="31">H117</f>
        <v>0</v>
      </c>
      <c r="I116" s="27">
        <f t="shared" si="31"/>
        <v>0</v>
      </c>
      <c r="J116" s="86">
        <f t="shared" si="31"/>
        <v>0</v>
      </c>
      <c r="K116" s="86">
        <f t="shared" si="31"/>
        <v>0</v>
      </c>
    </row>
    <row r="117" spans="1:11" ht="12" customHeight="1" x14ac:dyDescent="0.25">
      <c r="A117" s="61">
        <v>2</v>
      </c>
      <c r="B117" s="61">
        <v>3</v>
      </c>
      <c r="C117" s="68">
        <v>2</v>
      </c>
      <c r="D117" s="61">
        <v>3</v>
      </c>
      <c r="E117" s="69"/>
      <c r="F117" s="112" t="s">
        <v>80</v>
      </c>
      <c r="G117" s="84"/>
      <c r="H117" s="87">
        <v>0</v>
      </c>
      <c r="I117" s="28">
        <v>0</v>
      </c>
      <c r="J117" s="87">
        <v>0</v>
      </c>
      <c r="K117" s="87">
        <v>0</v>
      </c>
    </row>
    <row r="118" spans="1:11" s="3" customFormat="1" ht="15.75" x14ac:dyDescent="0.25">
      <c r="A118" s="61"/>
      <c r="B118" s="61"/>
      <c r="C118" s="68"/>
      <c r="D118" s="61"/>
      <c r="E118" s="69"/>
      <c r="F118" s="111"/>
      <c r="G118" s="85"/>
      <c r="H118" s="80"/>
      <c r="I118" s="24"/>
      <c r="J118" s="80"/>
      <c r="K118" s="80"/>
    </row>
    <row r="119" spans="1:11" ht="16.5" thickBot="1" x14ac:dyDescent="0.3">
      <c r="A119" s="61">
        <v>2</v>
      </c>
      <c r="B119" s="92">
        <v>3</v>
      </c>
      <c r="C119" s="93">
        <v>3</v>
      </c>
      <c r="D119" s="69"/>
      <c r="E119" s="69"/>
      <c r="F119" s="81" t="s">
        <v>81</v>
      </c>
      <c r="G119" s="71">
        <f t="shared" ref="G119:K119" si="32">G120+G121+G122+G123</f>
        <v>101500</v>
      </c>
      <c r="H119" s="82">
        <f t="shared" si="32"/>
        <v>0</v>
      </c>
      <c r="I119" s="25" t="e">
        <f t="shared" si="32"/>
        <v>#REF!</v>
      </c>
      <c r="J119" s="82">
        <f t="shared" si="32"/>
        <v>708</v>
      </c>
      <c r="K119" s="82">
        <f t="shared" si="32"/>
        <v>708</v>
      </c>
    </row>
    <row r="120" spans="1:11" ht="15.75" x14ac:dyDescent="0.25">
      <c r="A120" s="61">
        <v>2</v>
      </c>
      <c r="B120" s="61">
        <v>3</v>
      </c>
      <c r="C120" s="68">
        <v>3</v>
      </c>
      <c r="D120" s="61">
        <v>1</v>
      </c>
      <c r="E120" s="61"/>
      <c r="F120" s="105" t="s">
        <v>82</v>
      </c>
      <c r="G120" s="84">
        <v>68000</v>
      </c>
      <c r="H120" s="87"/>
      <c r="I120" s="27" t="e">
        <f>+G120-#REF!</f>
        <v>#REF!</v>
      </c>
      <c r="J120" s="87"/>
      <c r="K120" s="87"/>
    </row>
    <row r="121" spans="1:11" ht="15.75" x14ac:dyDescent="0.25">
      <c r="A121" s="61">
        <v>2</v>
      </c>
      <c r="B121" s="61">
        <v>3</v>
      </c>
      <c r="C121" s="68">
        <v>3</v>
      </c>
      <c r="D121" s="61">
        <v>2</v>
      </c>
      <c r="E121" s="61"/>
      <c r="F121" s="105" t="s">
        <v>83</v>
      </c>
      <c r="G121" s="85">
        <v>23000</v>
      </c>
      <c r="H121" s="86">
        <v>0</v>
      </c>
      <c r="I121" s="27" t="e">
        <f>+G121-#REF!</f>
        <v>#REF!</v>
      </c>
      <c r="J121" s="86">
        <v>0</v>
      </c>
      <c r="K121" s="86">
        <f>+H121+J121</f>
        <v>0</v>
      </c>
    </row>
    <row r="122" spans="1:11" ht="15.75" x14ac:dyDescent="0.25">
      <c r="A122" s="61">
        <v>2</v>
      </c>
      <c r="B122" s="61">
        <v>3</v>
      </c>
      <c r="C122" s="68">
        <v>3</v>
      </c>
      <c r="D122" s="61">
        <v>3</v>
      </c>
      <c r="E122" s="61"/>
      <c r="F122" s="105" t="s">
        <v>84</v>
      </c>
      <c r="G122" s="85">
        <v>0</v>
      </c>
      <c r="H122" s="86">
        <v>0</v>
      </c>
      <c r="I122" s="27">
        <v>0</v>
      </c>
      <c r="J122" s="86">
        <v>708</v>
      </c>
      <c r="K122" s="86">
        <f>+H122+J122</f>
        <v>708</v>
      </c>
    </row>
    <row r="123" spans="1:11" ht="15.75" x14ac:dyDescent="0.25">
      <c r="A123" s="61">
        <v>2</v>
      </c>
      <c r="B123" s="61">
        <v>3</v>
      </c>
      <c r="C123" s="68">
        <v>3</v>
      </c>
      <c r="D123" s="61">
        <v>4</v>
      </c>
      <c r="E123" s="61"/>
      <c r="F123" s="105" t="s">
        <v>85</v>
      </c>
      <c r="G123" s="85">
        <v>10500</v>
      </c>
      <c r="H123" s="86"/>
      <c r="I123" s="27" t="e">
        <f>+G123-#REF!</f>
        <v>#REF!</v>
      </c>
      <c r="J123" s="86"/>
      <c r="K123" s="86"/>
    </row>
    <row r="124" spans="1:11" s="1" customFormat="1" ht="16.5" thickBot="1" x14ac:dyDescent="0.3">
      <c r="A124" s="61"/>
      <c r="B124" s="61"/>
      <c r="C124" s="68"/>
      <c r="D124" s="61"/>
      <c r="E124" s="61"/>
      <c r="F124" s="105"/>
      <c r="G124" s="85"/>
      <c r="H124" s="86"/>
      <c r="I124" s="27"/>
      <c r="J124" s="86"/>
      <c r="K124" s="86"/>
    </row>
    <row r="125" spans="1:11" s="1" customFormat="1" ht="32.25" thickBot="1" x14ac:dyDescent="0.3">
      <c r="A125" s="69">
        <v>2</v>
      </c>
      <c r="B125" s="69">
        <v>3</v>
      </c>
      <c r="C125" s="113">
        <v>7</v>
      </c>
      <c r="D125" s="69"/>
      <c r="E125" s="69"/>
      <c r="F125" s="106" t="s">
        <v>86</v>
      </c>
      <c r="G125" s="71">
        <f t="shared" ref="G125:K126" si="33">G126</f>
        <v>300000</v>
      </c>
      <c r="H125" s="94">
        <f t="shared" si="33"/>
        <v>0</v>
      </c>
      <c r="I125" s="30" t="e">
        <f t="shared" si="33"/>
        <v>#REF!</v>
      </c>
      <c r="J125" s="94">
        <f t="shared" si="33"/>
        <v>0</v>
      </c>
      <c r="K125" s="94">
        <f t="shared" si="33"/>
        <v>0</v>
      </c>
    </row>
    <row r="126" spans="1:11" s="4" customFormat="1" ht="16.5" thickBot="1" x14ac:dyDescent="0.3">
      <c r="A126" s="69">
        <v>2</v>
      </c>
      <c r="B126" s="69">
        <v>3</v>
      </c>
      <c r="C126" s="113">
        <v>7</v>
      </c>
      <c r="D126" s="69">
        <v>1</v>
      </c>
      <c r="E126" s="69"/>
      <c r="F126" s="106" t="s">
        <v>87</v>
      </c>
      <c r="G126" s="71">
        <f t="shared" si="33"/>
        <v>300000</v>
      </c>
      <c r="H126" s="75">
        <f t="shared" si="33"/>
        <v>0</v>
      </c>
      <c r="I126" s="30" t="e">
        <f>I127</f>
        <v>#REF!</v>
      </c>
      <c r="J126" s="75">
        <f t="shared" si="33"/>
        <v>0</v>
      </c>
      <c r="K126" s="75">
        <f t="shared" si="33"/>
        <v>0</v>
      </c>
    </row>
    <row r="127" spans="1:11" ht="15.75" x14ac:dyDescent="0.25">
      <c r="A127" s="95">
        <v>2</v>
      </c>
      <c r="B127" s="95">
        <v>3</v>
      </c>
      <c r="C127" s="114">
        <v>7</v>
      </c>
      <c r="D127" s="95">
        <v>1</v>
      </c>
      <c r="E127" s="95">
        <v>1</v>
      </c>
      <c r="F127" s="83" t="s">
        <v>88</v>
      </c>
      <c r="G127" s="85">
        <v>300000</v>
      </c>
      <c r="H127" s="87"/>
      <c r="I127" s="28" t="e">
        <f>+G127-#REF!</f>
        <v>#REF!</v>
      </c>
      <c r="J127" s="87"/>
      <c r="K127" s="87"/>
    </row>
    <row r="128" spans="1:11" ht="15.75" x14ac:dyDescent="0.25">
      <c r="A128" s="61"/>
      <c r="B128" s="61"/>
      <c r="C128" s="68"/>
      <c r="D128" s="61"/>
      <c r="E128" s="61"/>
      <c r="F128" s="83"/>
      <c r="G128" s="85"/>
      <c r="H128" s="86"/>
      <c r="I128" s="27"/>
      <c r="J128" s="86"/>
      <c r="K128" s="86"/>
    </row>
    <row r="129" spans="1:11" ht="16.5" thickBot="1" x14ac:dyDescent="0.3">
      <c r="A129" s="61">
        <v>2</v>
      </c>
      <c r="B129" s="61">
        <v>3</v>
      </c>
      <c r="C129" s="68">
        <v>9</v>
      </c>
      <c r="D129" s="61"/>
      <c r="E129" s="69"/>
      <c r="F129" s="81" t="s">
        <v>89</v>
      </c>
      <c r="G129" s="107">
        <f>SUM(G130:G134)</f>
        <v>327804</v>
      </c>
      <c r="H129" s="107">
        <f t="shared" ref="H129:I129" si="34">SUM(H130:H134)</f>
        <v>85512.01</v>
      </c>
      <c r="I129" s="107" t="e">
        <f t="shared" si="34"/>
        <v>#REF!</v>
      </c>
      <c r="J129" s="147">
        <f>SUM(J130:J134)</f>
        <v>77078.3</v>
      </c>
      <c r="K129" s="147">
        <f>SUM(K130:K134)</f>
        <v>162590.31</v>
      </c>
    </row>
    <row r="130" spans="1:11" ht="15.75" x14ac:dyDescent="0.25">
      <c r="A130" s="61">
        <v>2</v>
      </c>
      <c r="B130" s="61">
        <v>3</v>
      </c>
      <c r="C130" s="68">
        <v>9</v>
      </c>
      <c r="D130" s="61">
        <v>1</v>
      </c>
      <c r="E130" s="61"/>
      <c r="F130" s="83" t="s">
        <v>90</v>
      </c>
      <c r="G130" s="84">
        <v>8000</v>
      </c>
      <c r="H130" s="86"/>
      <c r="I130" s="27" t="e">
        <f>+G130-#REF!</f>
        <v>#REF!</v>
      </c>
      <c r="J130" s="86">
        <v>50</v>
      </c>
      <c r="K130" s="86">
        <f>+H130+J130</f>
        <v>50</v>
      </c>
    </row>
    <row r="131" spans="1:11" ht="31.5" x14ac:dyDescent="0.25">
      <c r="A131" s="61">
        <v>2</v>
      </c>
      <c r="B131" s="61">
        <v>3</v>
      </c>
      <c r="C131" s="68">
        <v>9</v>
      </c>
      <c r="D131" s="61">
        <v>2</v>
      </c>
      <c r="E131" s="61"/>
      <c r="F131" s="83" t="s">
        <v>91</v>
      </c>
      <c r="G131" s="85">
        <v>195000</v>
      </c>
      <c r="H131" s="86">
        <v>79914.009999999995</v>
      </c>
      <c r="I131" s="27" t="e">
        <f>+G131-#REF!</f>
        <v>#REF!</v>
      </c>
      <c r="J131" s="86">
        <f>22495.78+8966.17+9109.6</f>
        <v>40571.549999999996</v>
      </c>
      <c r="K131" s="86">
        <f>+H131+J131</f>
        <v>120485.56</v>
      </c>
    </row>
    <row r="132" spans="1:11" ht="15.75" x14ac:dyDescent="0.25">
      <c r="A132" s="61">
        <v>2</v>
      </c>
      <c r="B132" s="95">
        <v>3</v>
      </c>
      <c r="C132" s="95">
        <v>9</v>
      </c>
      <c r="D132" s="61">
        <v>5</v>
      </c>
      <c r="E132" s="61"/>
      <c r="F132" s="115" t="s">
        <v>92</v>
      </c>
      <c r="G132" s="85">
        <v>10000</v>
      </c>
      <c r="H132" s="86"/>
      <c r="I132" s="27" t="e">
        <f>+G132-#REF!</f>
        <v>#REF!</v>
      </c>
      <c r="J132" s="86">
        <f>258.9+29108.9</f>
        <v>29367.800000000003</v>
      </c>
      <c r="K132" s="86">
        <f>+H132+J132</f>
        <v>29367.800000000003</v>
      </c>
    </row>
    <row r="133" spans="1:11" ht="15.75" x14ac:dyDescent="0.25">
      <c r="A133" s="61">
        <v>2</v>
      </c>
      <c r="B133" s="61">
        <v>3</v>
      </c>
      <c r="C133" s="68">
        <v>9</v>
      </c>
      <c r="D133" s="61">
        <v>8</v>
      </c>
      <c r="E133" s="61"/>
      <c r="F133" s="112" t="s">
        <v>93</v>
      </c>
      <c r="G133" s="85">
        <v>20000</v>
      </c>
      <c r="H133" s="86">
        <v>2600</v>
      </c>
      <c r="I133" s="27" t="e">
        <f>+G133-#REF!</f>
        <v>#REF!</v>
      </c>
      <c r="J133" s="86"/>
      <c r="K133" s="86">
        <f>+H133+J133</f>
        <v>2600</v>
      </c>
    </row>
    <row r="134" spans="1:11" ht="15.75" x14ac:dyDescent="0.25">
      <c r="A134" s="61">
        <v>2</v>
      </c>
      <c r="B134" s="61">
        <v>3</v>
      </c>
      <c r="C134" s="68">
        <v>9</v>
      </c>
      <c r="D134" s="61">
        <v>9</v>
      </c>
      <c r="E134" s="61"/>
      <c r="F134" s="112" t="s">
        <v>94</v>
      </c>
      <c r="G134" s="85">
        <v>94804</v>
      </c>
      <c r="H134" s="86">
        <f>100+100+100+100+100+195+1200+1103</f>
        <v>2998</v>
      </c>
      <c r="I134" s="27" t="e">
        <f>+G134-#REF!</f>
        <v>#REF!</v>
      </c>
      <c r="J134" s="86">
        <f>6830+258.95</f>
        <v>7088.95</v>
      </c>
      <c r="K134" s="86">
        <f>+H134+J134</f>
        <v>10086.950000000001</v>
      </c>
    </row>
    <row r="135" spans="1:11" ht="15.75" x14ac:dyDescent="0.25">
      <c r="A135" s="61">
        <v>2</v>
      </c>
      <c r="B135" s="61">
        <v>3</v>
      </c>
      <c r="C135" s="68">
        <v>9</v>
      </c>
      <c r="D135" s="61">
        <v>9</v>
      </c>
      <c r="E135" s="61">
        <v>2</v>
      </c>
      <c r="F135" s="112" t="s">
        <v>95</v>
      </c>
      <c r="G135" s="85"/>
      <c r="H135" s="86">
        <v>0</v>
      </c>
      <c r="I135" s="27">
        <v>0</v>
      </c>
      <c r="J135" s="86">
        <v>0</v>
      </c>
      <c r="K135" s="86">
        <v>0</v>
      </c>
    </row>
    <row r="136" spans="1:11" ht="15.75" x14ac:dyDescent="0.25">
      <c r="A136" s="61"/>
      <c r="B136" s="61"/>
      <c r="C136" s="68"/>
      <c r="D136" s="61"/>
      <c r="E136" s="61"/>
      <c r="F136" s="83"/>
      <c r="G136" s="85"/>
      <c r="H136" s="86"/>
      <c r="I136" s="27"/>
      <c r="J136" s="86"/>
      <c r="K136" s="86"/>
    </row>
    <row r="137" spans="1:11" ht="16.5" thickBot="1" x14ac:dyDescent="0.3">
      <c r="A137" s="61">
        <v>2</v>
      </c>
      <c r="B137" s="61">
        <v>6</v>
      </c>
      <c r="C137" s="68"/>
      <c r="D137" s="61"/>
      <c r="E137" s="69"/>
      <c r="F137" s="81" t="s">
        <v>96</v>
      </c>
      <c r="G137" s="73">
        <f>G138+G146+G150</f>
        <v>0</v>
      </c>
      <c r="H137" s="73">
        <f t="shared" ref="H137:K137" si="35">H138+H146+H150</f>
        <v>0</v>
      </c>
      <c r="I137" s="21" t="e">
        <f t="shared" ref="I137" si="36">I138+I146+I150+I139</f>
        <v>#REF!</v>
      </c>
      <c r="J137" s="73">
        <f t="shared" si="35"/>
        <v>0</v>
      </c>
      <c r="K137" s="73">
        <f t="shared" si="35"/>
        <v>0</v>
      </c>
    </row>
    <row r="138" spans="1:11" ht="16.5" thickBot="1" x14ac:dyDescent="0.3">
      <c r="A138" s="61">
        <v>2</v>
      </c>
      <c r="B138" s="61">
        <v>6</v>
      </c>
      <c r="C138" s="68">
        <v>1</v>
      </c>
      <c r="D138" s="61"/>
      <c r="E138" s="95"/>
      <c r="F138" s="106" t="s">
        <v>97</v>
      </c>
      <c r="G138" s="74">
        <f>G140+G141+G142+G144+G145</f>
        <v>0</v>
      </c>
      <c r="H138" s="116">
        <f t="shared" ref="H138:K138" si="37">+H139+H140+H141+H142+H143+H144</f>
        <v>0</v>
      </c>
      <c r="I138" s="22">
        <f t="shared" ref="H138:I139" si="38">I140+I141+I142+I144+I145</f>
        <v>0</v>
      </c>
      <c r="J138" s="116">
        <f t="shared" si="37"/>
        <v>0</v>
      </c>
      <c r="K138" s="116">
        <f t="shared" si="37"/>
        <v>0</v>
      </c>
    </row>
    <row r="139" spans="1:11" ht="16.5" thickBot="1" x14ac:dyDescent="0.3">
      <c r="A139" s="61">
        <v>2</v>
      </c>
      <c r="B139" s="61">
        <v>6</v>
      </c>
      <c r="C139" s="68">
        <v>8</v>
      </c>
      <c r="D139" s="61">
        <v>8</v>
      </c>
      <c r="E139" s="95"/>
      <c r="F139" s="117" t="s">
        <v>123</v>
      </c>
      <c r="G139" s="85">
        <f>G141+G142+G143+G145+G146</f>
        <v>0</v>
      </c>
      <c r="H139" s="100">
        <f t="shared" si="38"/>
        <v>0</v>
      </c>
      <c r="I139" s="22" t="e">
        <f>+G139-#REF!</f>
        <v>#REF!</v>
      </c>
      <c r="J139" s="100">
        <f t="shared" ref="J139" si="39">J141+J142+J143+J145+J146</f>
        <v>0</v>
      </c>
      <c r="K139" s="100">
        <f>+H139+J139</f>
        <v>0</v>
      </c>
    </row>
    <row r="140" spans="1:11" ht="15.75" x14ac:dyDescent="0.25">
      <c r="A140" s="61">
        <v>2</v>
      </c>
      <c r="B140" s="61">
        <v>6</v>
      </c>
      <c r="C140" s="68">
        <v>1</v>
      </c>
      <c r="D140" s="61">
        <v>1</v>
      </c>
      <c r="E140" s="95"/>
      <c r="F140" s="105" t="s">
        <v>98</v>
      </c>
      <c r="G140" s="85"/>
      <c r="H140" s="86"/>
      <c r="I140" s="28"/>
      <c r="J140" s="86"/>
      <c r="K140" s="86">
        <f>+H140+J140</f>
        <v>0</v>
      </c>
    </row>
    <row r="141" spans="1:11" ht="15.75" x14ac:dyDescent="0.25">
      <c r="A141" s="61">
        <v>2</v>
      </c>
      <c r="B141" s="61">
        <v>6</v>
      </c>
      <c r="C141" s="68">
        <v>1</v>
      </c>
      <c r="D141" s="61">
        <v>4</v>
      </c>
      <c r="E141" s="95"/>
      <c r="F141" s="105" t="s">
        <v>99</v>
      </c>
      <c r="G141" s="85"/>
      <c r="H141" s="86"/>
      <c r="I141" s="27"/>
      <c r="J141" s="86"/>
      <c r="K141" s="86">
        <f>+H141+J141</f>
        <v>0</v>
      </c>
    </row>
    <row r="142" spans="1:11" ht="15.75" x14ac:dyDescent="0.25">
      <c r="A142" s="61">
        <v>2</v>
      </c>
      <c r="B142" s="61">
        <v>6</v>
      </c>
      <c r="C142" s="68">
        <v>1</v>
      </c>
      <c r="D142" s="61">
        <v>7</v>
      </c>
      <c r="E142" s="95"/>
      <c r="F142" s="105" t="s">
        <v>100</v>
      </c>
      <c r="G142" s="85"/>
      <c r="H142" s="86">
        <v>0</v>
      </c>
      <c r="I142" s="27">
        <v>0</v>
      </c>
      <c r="J142" s="86">
        <v>0</v>
      </c>
      <c r="K142" s="86">
        <f>+H142+J142</f>
        <v>0</v>
      </c>
    </row>
    <row r="143" spans="1:11" ht="15.75" x14ac:dyDescent="0.25">
      <c r="A143" s="61">
        <v>2</v>
      </c>
      <c r="B143" s="61">
        <v>6</v>
      </c>
      <c r="C143" s="68">
        <v>1</v>
      </c>
      <c r="D143" s="61">
        <v>8</v>
      </c>
      <c r="E143" s="95"/>
      <c r="F143" s="105" t="s">
        <v>116</v>
      </c>
      <c r="G143" s="85"/>
      <c r="H143" s="86"/>
      <c r="I143" s="27"/>
      <c r="J143" s="86"/>
      <c r="K143" s="86"/>
    </row>
    <row r="144" spans="1:11" ht="24.75" customHeight="1" x14ac:dyDescent="0.25">
      <c r="A144" s="61">
        <v>2</v>
      </c>
      <c r="B144" s="61">
        <v>6</v>
      </c>
      <c r="C144" s="68">
        <v>1</v>
      </c>
      <c r="D144" s="61">
        <v>9</v>
      </c>
      <c r="E144" s="95"/>
      <c r="F144" s="105" t="s">
        <v>101</v>
      </c>
      <c r="G144" s="85"/>
      <c r="H144" s="86"/>
      <c r="I144" s="27"/>
      <c r="J144" s="86"/>
      <c r="K144" s="86"/>
    </row>
    <row r="145" spans="1:11" ht="15.75" x14ac:dyDescent="0.25">
      <c r="A145" s="61"/>
      <c r="B145" s="61"/>
      <c r="C145" s="68"/>
      <c r="D145" s="61"/>
      <c r="E145" s="69"/>
      <c r="F145" s="106"/>
      <c r="G145" s="101"/>
      <c r="H145" s="73"/>
      <c r="I145" s="21">
        <f>+G145</f>
        <v>0</v>
      </c>
      <c r="J145" s="73"/>
      <c r="K145" s="73"/>
    </row>
    <row r="146" spans="1:11" ht="32.25" thickBot="1" x14ac:dyDescent="0.3">
      <c r="A146" s="61">
        <v>2</v>
      </c>
      <c r="B146" s="61">
        <v>6</v>
      </c>
      <c r="C146" s="68">
        <v>2</v>
      </c>
      <c r="D146" s="61"/>
      <c r="E146" s="69"/>
      <c r="F146" s="106" t="s">
        <v>102</v>
      </c>
      <c r="G146" s="71">
        <f t="shared" ref="G146:K146" si="40">G147+G148</f>
        <v>0</v>
      </c>
      <c r="H146" s="94">
        <f t="shared" si="40"/>
        <v>0</v>
      </c>
      <c r="I146" s="31" t="e">
        <f t="shared" si="40"/>
        <v>#REF!</v>
      </c>
      <c r="J146" s="94">
        <f t="shared" si="40"/>
        <v>0</v>
      </c>
      <c r="K146" s="94">
        <f t="shared" si="40"/>
        <v>0</v>
      </c>
    </row>
    <row r="147" spans="1:11" ht="15.75" x14ac:dyDescent="0.25">
      <c r="A147" s="61">
        <v>2</v>
      </c>
      <c r="B147" s="61">
        <v>6</v>
      </c>
      <c r="C147" s="68">
        <v>2</v>
      </c>
      <c r="D147" s="61">
        <v>1</v>
      </c>
      <c r="E147" s="95"/>
      <c r="F147" s="83" t="s">
        <v>103</v>
      </c>
      <c r="G147" s="85"/>
      <c r="H147" s="86">
        <v>0</v>
      </c>
      <c r="I147" s="27">
        <v>0</v>
      </c>
      <c r="J147" s="86">
        <v>0</v>
      </c>
      <c r="K147" s="86">
        <f>+H147+J147</f>
        <v>0</v>
      </c>
    </row>
    <row r="148" spans="1:11" ht="15.75" x14ac:dyDescent="0.25">
      <c r="A148" s="61">
        <v>2</v>
      </c>
      <c r="B148" s="61">
        <v>6</v>
      </c>
      <c r="C148" s="68">
        <v>2</v>
      </c>
      <c r="D148" s="61">
        <v>3</v>
      </c>
      <c r="E148" s="95"/>
      <c r="F148" s="83" t="s">
        <v>104</v>
      </c>
      <c r="G148" s="85"/>
      <c r="H148" s="86">
        <f>G148*12</f>
        <v>0</v>
      </c>
      <c r="I148" s="27" t="e">
        <f>+G148-#REF!</f>
        <v>#REF!</v>
      </c>
      <c r="J148" s="86"/>
      <c r="K148" s="86"/>
    </row>
    <row r="149" spans="1:11" ht="15.75" x14ac:dyDescent="0.25">
      <c r="A149" s="61"/>
      <c r="B149" s="61"/>
      <c r="C149" s="68"/>
      <c r="D149" s="61"/>
      <c r="E149" s="69"/>
      <c r="F149" s="81"/>
      <c r="G149" s="101"/>
      <c r="H149" s="73"/>
      <c r="I149" s="21"/>
      <c r="J149" s="73"/>
      <c r="K149" s="73"/>
    </row>
    <row r="150" spans="1:11" ht="31.5" customHeight="1" thickBot="1" x14ac:dyDescent="0.3">
      <c r="A150" s="61">
        <v>2</v>
      </c>
      <c r="B150" s="61">
        <v>6</v>
      </c>
      <c r="C150" s="68">
        <v>4</v>
      </c>
      <c r="D150" s="61"/>
      <c r="E150" s="69"/>
      <c r="F150" s="81" t="s">
        <v>105</v>
      </c>
      <c r="G150" s="101">
        <f>G152+G153+G151</f>
        <v>0</v>
      </c>
      <c r="H150" s="86">
        <f t="shared" ref="H150:K150" si="41">H151+H152</f>
        <v>0</v>
      </c>
      <c r="I150" s="27">
        <f t="shared" si="41"/>
        <v>0</v>
      </c>
      <c r="J150" s="86">
        <f t="shared" si="41"/>
        <v>0</v>
      </c>
      <c r="K150" s="86">
        <f t="shared" si="41"/>
        <v>0</v>
      </c>
    </row>
    <row r="151" spans="1:11" ht="31.5" x14ac:dyDescent="0.25">
      <c r="A151" s="61">
        <v>2</v>
      </c>
      <c r="B151" s="61">
        <v>6</v>
      </c>
      <c r="C151" s="68">
        <v>4</v>
      </c>
      <c r="D151" s="61"/>
      <c r="E151" s="69"/>
      <c r="F151" s="105" t="s">
        <v>105</v>
      </c>
      <c r="G151" s="77"/>
      <c r="H151" s="87">
        <v>0</v>
      </c>
      <c r="I151" s="28">
        <v>0</v>
      </c>
      <c r="J151" s="87">
        <v>0</v>
      </c>
      <c r="K151" s="87">
        <f>+H151+J151</f>
        <v>0</v>
      </c>
    </row>
    <row r="152" spans="1:11" ht="15.75" x14ac:dyDescent="0.25">
      <c r="A152" s="61">
        <v>2</v>
      </c>
      <c r="B152" s="61">
        <v>6</v>
      </c>
      <c r="C152" s="68">
        <v>4</v>
      </c>
      <c r="D152" s="61">
        <v>1</v>
      </c>
      <c r="E152" s="61"/>
      <c r="F152" s="105" t="s">
        <v>112</v>
      </c>
      <c r="G152" s="85"/>
      <c r="H152" s="86">
        <v>0</v>
      </c>
      <c r="I152" s="27">
        <v>0</v>
      </c>
      <c r="J152" s="86">
        <v>0</v>
      </c>
      <c r="K152" s="86">
        <v>0</v>
      </c>
    </row>
    <row r="153" spans="1:11" ht="15.75" x14ac:dyDescent="0.25">
      <c r="A153" s="61">
        <v>2</v>
      </c>
      <c r="B153" s="61">
        <v>6</v>
      </c>
      <c r="C153" s="68">
        <v>4</v>
      </c>
      <c r="D153" s="61">
        <v>7</v>
      </c>
      <c r="E153" s="61"/>
      <c r="F153" s="105" t="s">
        <v>106</v>
      </c>
      <c r="G153" s="85">
        <v>0</v>
      </c>
      <c r="H153" s="86">
        <v>0</v>
      </c>
      <c r="I153" s="27">
        <v>0</v>
      </c>
      <c r="J153" s="86">
        <v>0</v>
      </c>
      <c r="K153" s="86">
        <v>0</v>
      </c>
    </row>
    <row r="154" spans="1:11" ht="16.5" thickBot="1" x14ac:dyDescent="0.3">
      <c r="A154" s="61"/>
      <c r="B154" s="61"/>
      <c r="C154" s="68"/>
      <c r="D154" s="60"/>
      <c r="E154" s="61"/>
      <c r="F154" s="105"/>
      <c r="G154" s="88"/>
      <c r="H154" s="94"/>
      <c r="I154" s="27"/>
      <c r="J154" s="94"/>
      <c r="K154" s="94"/>
    </row>
    <row r="155" spans="1:11" ht="16.5" thickBot="1" x14ac:dyDescent="0.3">
      <c r="A155" s="118"/>
      <c r="B155" s="118"/>
      <c r="C155" s="119"/>
      <c r="D155" s="120"/>
      <c r="E155" s="120"/>
      <c r="F155" s="121" t="s">
        <v>107</v>
      </c>
      <c r="G155" s="71">
        <f>G111+G49+G13</f>
        <v>42039167</v>
      </c>
      <c r="H155" s="72">
        <f>H111+H49+H13</f>
        <v>3087103.98</v>
      </c>
      <c r="I155" s="72" t="e">
        <f t="shared" ref="I155:K155" si="42">I111+I49+I13</f>
        <v>#REF!</v>
      </c>
      <c r="J155" s="72">
        <f t="shared" si="42"/>
        <v>3272561.4400000004</v>
      </c>
      <c r="K155" s="72">
        <f t="shared" si="42"/>
        <v>6359665.4199999999</v>
      </c>
    </row>
    <row r="156" spans="1:11" ht="15.75" x14ac:dyDescent="0.25">
      <c r="A156" s="122"/>
      <c r="B156" s="122"/>
      <c r="C156" s="42"/>
      <c r="D156" s="42"/>
      <c r="E156" s="42"/>
      <c r="F156" s="42"/>
      <c r="G156" s="123"/>
      <c r="H156" s="124"/>
      <c r="I156" s="8"/>
      <c r="J156" s="15"/>
      <c r="K156" s="15"/>
    </row>
    <row r="157" spans="1:11" ht="18" x14ac:dyDescent="0.25">
      <c r="A157" s="122"/>
      <c r="B157" s="122"/>
      <c r="C157" s="42"/>
      <c r="D157" s="42"/>
      <c r="E157" s="125"/>
      <c r="F157" s="126"/>
      <c r="G157" s="123"/>
      <c r="H157" s="127"/>
      <c r="I157" s="37"/>
      <c r="J157" s="15"/>
      <c r="K157" s="15"/>
    </row>
    <row r="158" spans="1:11" ht="18" x14ac:dyDescent="0.25">
      <c r="A158" s="122"/>
      <c r="B158" s="122"/>
      <c r="C158" s="42"/>
      <c r="D158" s="42"/>
      <c r="E158" s="128"/>
      <c r="F158" s="129"/>
      <c r="G158" s="130"/>
      <c r="H158" s="131"/>
      <c r="I158" s="9"/>
      <c r="J158" s="132"/>
      <c r="K158" s="132"/>
    </row>
    <row r="159" spans="1:11" ht="18.75" thickBot="1" x14ac:dyDescent="0.3">
      <c r="A159" s="40"/>
      <c r="B159" s="40"/>
      <c r="C159" s="40"/>
      <c r="D159" s="40"/>
      <c r="E159" s="40"/>
      <c r="F159" s="129"/>
      <c r="G159" s="133"/>
      <c r="H159" s="133"/>
      <c r="I159" s="10"/>
      <c r="J159" s="134"/>
      <c r="K159" s="134"/>
    </row>
    <row r="160" spans="1:11" ht="18" x14ac:dyDescent="0.25">
      <c r="A160" s="40"/>
      <c r="B160" s="40"/>
      <c r="C160" s="40"/>
      <c r="D160" s="40"/>
      <c r="E160" s="40"/>
      <c r="F160" s="135" t="s">
        <v>115</v>
      </c>
      <c r="G160" s="133"/>
      <c r="H160" s="133"/>
      <c r="I160" s="7"/>
      <c r="J160" s="136"/>
      <c r="K160" s="136"/>
    </row>
    <row r="161" spans="1:14" ht="18" x14ac:dyDescent="0.25">
      <c r="A161" s="40"/>
      <c r="B161" s="40"/>
      <c r="C161" s="40"/>
      <c r="D161" s="40"/>
      <c r="E161" s="40"/>
      <c r="F161" s="129" t="s">
        <v>114</v>
      </c>
      <c r="G161" s="137"/>
      <c r="H161" s="133"/>
      <c r="I161" s="7"/>
      <c r="J161" s="136"/>
      <c r="K161" s="136"/>
      <c r="L161" s="26"/>
    </row>
    <row r="162" spans="1:14" ht="18" x14ac:dyDescent="0.25">
      <c r="A162" s="40"/>
      <c r="B162" s="40"/>
      <c r="C162" s="40"/>
      <c r="D162" s="40"/>
      <c r="E162" s="40"/>
      <c r="F162" s="129"/>
      <c r="G162" s="137"/>
      <c r="H162" s="133"/>
      <c r="I162" s="7"/>
      <c r="J162" s="136"/>
      <c r="K162" s="136"/>
      <c r="L162" s="26"/>
    </row>
    <row r="163" spans="1:14" ht="18" x14ac:dyDescent="0.25">
      <c r="A163" s="40"/>
      <c r="B163" s="40"/>
      <c r="C163" s="40"/>
      <c r="D163" s="40"/>
      <c r="E163" s="40"/>
      <c r="F163" s="129"/>
      <c r="G163" s="133"/>
      <c r="H163" s="133"/>
      <c r="I163" s="7"/>
      <c r="J163" s="136"/>
      <c r="K163" s="136"/>
      <c r="L163" s="26"/>
    </row>
    <row r="164" spans="1:14" ht="18" x14ac:dyDescent="0.25">
      <c r="A164" s="40"/>
      <c r="B164" s="40"/>
      <c r="C164" s="40"/>
      <c r="D164" s="40"/>
      <c r="E164" s="40"/>
      <c r="F164" s="129"/>
      <c r="G164" s="137"/>
      <c r="H164" s="15"/>
      <c r="I164" s="38"/>
      <c r="J164" s="138"/>
      <c r="K164" s="138"/>
      <c r="L164" s="26"/>
    </row>
    <row r="165" spans="1:14" ht="18" x14ac:dyDescent="0.25">
      <c r="A165" s="40"/>
      <c r="B165" s="40"/>
      <c r="C165" s="40"/>
      <c r="D165" s="40"/>
      <c r="E165" s="40"/>
      <c r="F165" s="129"/>
      <c r="G165" s="137"/>
      <c r="H165" s="15"/>
      <c r="I165" s="38"/>
      <c r="J165" s="138"/>
      <c r="K165" s="138"/>
      <c r="L165" s="26"/>
    </row>
    <row r="166" spans="1:14" ht="18" x14ac:dyDescent="0.25">
      <c r="A166" s="40"/>
      <c r="B166" s="40"/>
      <c r="C166" s="40"/>
      <c r="D166" s="40"/>
      <c r="E166" s="40"/>
      <c r="F166" s="129"/>
      <c r="G166" s="137"/>
      <c r="H166" s="15"/>
      <c r="I166" s="38"/>
      <c r="J166" s="138"/>
      <c r="K166" s="138"/>
      <c r="L166" s="26"/>
    </row>
    <row r="167" spans="1:14" ht="18.75" thickBot="1" x14ac:dyDescent="0.3">
      <c r="A167" s="40"/>
      <c r="B167" s="40"/>
      <c r="C167" s="40"/>
      <c r="D167" s="40"/>
      <c r="E167" s="40"/>
      <c r="F167" s="139"/>
      <c r="G167" s="137"/>
      <c r="H167" s="15"/>
      <c r="I167" s="38"/>
      <c r="J167" s="138"/>
      <c r="K167" s="138"/>
      <c r="L167" s="26"/>
    </row>
    <row r="168" spans="1:14" ht="18" x14ac:dyDescent="0.25">
      <c r="A168" s="40"/>
      <c r="B168" s="40"/>
      <c r="C168" s="40"/>
      <c r="D168" s="40"/>
      <c r="E168" s="40"/>
      <c r="F168" s="129" t="s">
        <v>120</v>
      </c>
      <c r="G168" s="140"/>
      <c r="H168" s="15"/>
      <c r="I168" s="9"/>
      <c r="J168" s="16"/>
      <c r="K168" s="16"/>
      <c r="N168" s="26"/>
    </row>
    <row r="169" spans="1:14" ht="18" x14ac:dyDescent="0.25">
      <c r="A169" s="40"/>
      <c r="B169" s="40"/>
      <c r="C169" s="40"/>
      <c r="D169" s="40"/>
      <c r="E169" s="40"/>
      <c r="F169" s="129" t="s">
        <v>124</v>
      </c>
      <c r="G169" s="140"/>
      <c r="H169" s="15"/>
      <c r="I169" s="9"/>
      <c r="J169" s="16"/>
      <c r="K169" s="16"/>
      <c r="L169" s="26"/>
    </row>
    <row r="170" spans="1:14" ht="18" x14ac:dyDescent="0.25">
      <c r="A170" s="40"/>
      <c r="B170" s="40"/>
      <c r="C170" s="40"/>
      <c r="D170" s="40"/>
      <c r="E170" s="40"/>
      <c r="F170" s="129"/>
      <c r="G170" s="141"/>
      <c r="H170" s="15"/>
      <c r="I170" s="39"/>
      <c r="J170" s="26"/>
      <c r="K170" s="26"/>
      <c r="N170" s="26"/>
    </row>
    <row r="171" spans="1:14" ht="15.75" x14ac:dyDescent="0.25">
      <c r="A171" s="40"/>
      <c r="B171" s="40"/>
      <c r="C171" s="40"/>
      <c r="D171" s="40"/>
      <c r="E171" s="40"/>
      <c r="F171" s="122"/>
      <c r="G171" s="141"/>
      <c r="H171" s="15"/>
      <c r="I171" s="39"/>
      <c r="J171" s="15"/>
      <c r="K171" s="15"/>
      <c r="L171" s="26"/>
    </row>
    <row r="172" spans="1:14" ht="15.75" x14ac:dyDescent="0.25">
      <c r="A172" s="40"/>
      <c r="B172" s="40"/>
      <c r="C172" s="40"/>
      <c r="D172" s="40"/>
      <c r="E172" s="40"/>
      <c r="F172" s="122"/>
      <c r="G172" s="141"/>
      <c r="H172" s="15"/>
      <c r="I172" s="39"/>
      <c r="J172" s="15"/>
      <c r="K172" s="15"/>
    </row>
    <row r="173" spans="1:14" ht="18" x14ac:dyDescent="0.25">
      <c r="A173" s="40"/>
      <c r="B173" s="40"/>
      <c r="C173" s="40"/>
      <c r="D173" s="40"/>
      <c r="E173" s="40"/>
      <c r="F173" s="40"/>
      <c r="G173" s="142"/>
      <c r="H173" s="15"/>
      <c r="I173" s="12"/>
      <c r="J173" s="15"/>
      <c r="K173" s="15"/>
      <c r="M173" s="26"/>
    </row>
    <row r="174" spans="1:14" ht="18" x14ac:dyDescent="0.25">
      <c r="A174" s="40"/>
      <c r="B174" s="40"/>
      <c r="C174" s="40"/>
      <c r="D174" s="40"/>
      <c r="E174" s="40"/>
      <c r="F174" s="40"/>
      <c r="G174" s="129"/>
      <c r="H174" s="15"/>
      <c r="I174" s="11"/>
      <c r="J174" s="15"/>
      <c r="K174" s="15"/>
      <c r="L174" s="26"/>
    </row>
    <row r="175" spans="1:14" ht="18.75" thickBot="1" x14ac:dyDescent="0.3">
      <c r="A175" s="40"/>
      <c r="B175" s="40"/>
      <c r="C175" s="40"/>
      <c r="D175" s="40"/>
      <c r="E175" s="40"/>
      <c r="F175" s="139"/>
      <c r="G175" s="129"/>
      <c r="H175" s="143"/>
      <c r="I175" s="11"/>
      <c r="J175" s="15"/>
      <c r="K175" s="15"/>
    </row>
    <row r="176" spans="1:14" ht="18" x14ac:dyDescent="0.25">
      <c r="A176" s="40"/>
      <c r="B176" s="40"/>
      <c r="C176" s="40"/>
      <c r="D176" s="144"/>
      <c r="E176" s="40"/>
      <c r="F176" s="129" t="s">
        <v>118</v>
      </c>
      <c r="G176" s="144"/>
      <c r="H176" s="143"/>
      <c r="I176" s="11"/>
      <c r="J176" s="15"/>
      <c r="K176" s="15"/>
    </row>
    <row r="177" spans="1:14" ht="18" x14ac:dyDescent="0.25">
      <c r="A177" s="40"/>
      <c r="B177" s="40"/>
      <c r="C177" s="40"/>
      <c r="D177" s="40"/>
      <c r="E177" s="40"/>
      <c r="F177" s="129" t="s">
        <v>121</v>
      </c>
      <c r="G177" s="40"/>
      <c r="H177" s="145"/>
      <c r="I177" s="13"/>
      <c r="J177" s="15"/>
      <c r="K177" s="15"/>
    </row>
    <row r="178" spans="1:14" ht="18" x14ac:dyDescent="0.25">
      <c r="A178" s="40"/>
      <c r="B178" s="40"/>
      <c r="C178" s="40"/>
      <c r="D178" s="40"/>
      <c r="E178" s="40"/>
      <c r="F178" s="129"/>
      <c r="G178" s="40"/>
      <c r="H178" s="145"/>
      <c r="I178" s="13"/>
      <c r="J178" s="15"/>
      <c r="K178" s="15"/>
    </row>
    <row r="179" spans="1:14" x14ac:dyDescent="0.25">
      <c r="A179" s="40"/>
      <c r="B179" s="40"/>
      <c r="C179" s="40"/>
      <c r="D179" s="40"/>
      <c r="E179" s="40"/>
      <c r="F179" s="40"/>
      <c r="G179" s="40"/>
      <c r="H179" s="145"/>
      <c r="I179" s="13"/>
      <c r="J179" s="15"/>
      <c r="K179" s="15"/>
    </row>
    <row r="180" spans="1:14" x14ac:dyDescent="0.25">
      <c r="A180" s="40"/>
      <c r="B180" s="40"/>
      <c r="C180" s="40"/>
      <c r="D180" s="40"/>
      <c r="E180" s="40"/>
      <c r="F180" s="40"/>
      <c r="G180" s="40"/>
      <c r="H180" s="145"/>
      <c r="I180" s="15"/>
      <c r="J180" s="15"/>
      <c r="K180" s="15"/>
      <c r="M180" s="15"/>
    </row>
    <row r="181" spans="1:14" x14ac:dyDescent="0.25">
      <c r="A181" s="40"/>
      <c r="B181" s="40"/>
      <c r="C181" s="40"/>
      <c r="D181" s="40"/>
      <c r="E181" s="40"/>
      <c r="F181" s="40"/>
      <c r="G181" s="40"/>
      <c r="H181" s="145"/>
      <c r="I181" s="15"/>
      <c r="J181" s="15"/>
      <c r="K181" s="15"/>
      <c r="M181" s="15"/>
    </row>
    <row r="182" spans="1:14" x14ac:dyDescent="0.25">
      <c r="A182" s="40"/>
      <c r="B182" s="40"/>
      <c r="C182" s="40"/>
      <c r="D182" s="40"/>
      <c r="E182" s="40"/>
      <c r="G182" s="40"/>
      <c r="H182" s="145"/>
      <c r="I182" s="15"/>
      <c r="J182" s="15"/>
      <c r="K182" s="15"/>
      <c r="M182" s="15"/>
    </row>
    <row r="183" spans="1:14" x14ac:dyDescent="0.25">
      <c r="A183" s="40"/>
      <c r="B183" s="40"/>
      <c r="C183" s="40"/>
      <c r="D183" s="40"/>
      <c r="E183" s="40"/>
      <c r="G183" s="40"/>
      <c r="H183" s="41"/>
      <c r="I183" s="15"/>
      <c r="J183" s="15"/>
      <c r="K183" s="15"/>
      <c r="M183" s="15"/>
    </row>
    <row r="184" spans="1:14" ht="18" x14ac:dyDescent="0.25">
      <c r="A184" s="40"/>
      <c r="B184" s="40"/>
      <c r="C184" s="40"/>
      <c r="D184" s="40"/>
      <c r="E184" s="40"/>
      <c r="F184" s="129"/>
      <c r="G184" s="40"/>
      <c r="H184" s="41"/>
      <c r="I184" s="15"/>
      <c r="J184" s="15"/>
      <c r="K184" s="15"/>
      <c r="M184" s="15"/>
    </row>
    <row r="185" spans="1:14" x14ac:dyDescent="0.25">
      <c r="A185" s="40"/>
      <c r="B185" s="40"/>
      <c r="C185" s="40"/>
      <c r="D185" s="40"/>
      <c r="E185" s="40"/>
      <c r="F185" s="40"/>
      <c r="G185" s="40"/>
      <c r="H185" s="41"/>
      <c r="I185" s="15"/>
      <c r="J185" s="15"/>
      <c r="K185" s="15"/>
      <c r="M185" s="26"/>
      <c r="N185" s="26"/>
    </row>
    <row r="186" spans="1:14" x14ac:dyDescent="0.25">
      <c r="A186" s="40"/>
      <c r="B186" s="40"/>
      <c r="C186" s="40"/>
      <c r="D186" s="40"/>
      <c r="E186" s="40"/>
      <c r="F186" s="40"/>
      <c r="G186" s="40"/>
      <c r="H186" s="41"/>
      <c r="I186" s="15"/>
      <c r="J186" s="15"/>
      <c r="K186" s="15"/>
    </row>
    <row r="187" spans="1:14" x14ac:dyDescent="0.25">
      <c r="A187" s="40"/>
      <c r="B187" s="40"/>
      <c r="C187" s="40"/>
      <c r="D187" s="40"/>
      <c r="E187" s="40"/>
      <c r="F187" s="40"/>
      <c r="G187" s="40"/>
      <c r="H187" s="41"/>
      <c r="I187" s="15"/>
      <c r="J187" s="15"/>
      <c r="K187" s="15"/>
      <c r="M187" s="26"/>
    </row>
    <row r="188" spans="1:14" x14ac:dyDescent="0.25">
      <c r="H188" s="14"/>
      <c r="I188" s="15"/>
      <c r="J188" s="15"/>
      <c r="K188" s="15"/>
    </row>
    <row r="189" spans="1:14" x14ac:dyDescent="0.25">
      <c r="I189" s="15"/>
      <c r="J189" s="15"/>
      <c r="K189" s="15"/>
    </row>
    <row r="190" spans="1:14" x14ac:dyDescent="0.25">
      <c r="I190" s="15"/>
      <c r="J190" s="15"/>
      <c r="K190" s="15"/>
    </row>
    <row r="191" spans="1:14" x14ac:dyDescent="0.25">
      <c r="I191" s="15"/>
      <c r="J191" s="15"/>
      <c r="K191" s="15"/>
    </row>
    <row r="192" spans="1:14" x14ac:dyDescent="0.25">
      <c r="I192" s="15"/>
      <c r="J192" s="15"/>
      <c r="K192" s="15"/>
    </row>
    <row r="193" spans="9:11" x14ac:dyDescent="0.25">
      <c r="I193" s="15"/>
      <c r="J193" s="15"/>
      <c r="K193" s="15"/>
    </row>
    <row r="194" spans="9:11" x14ac:dyDescent="0.25">
      <c r="I194" s="15"/>
      <c r="J194" s="15"/>
      <c r="K194" s="15"/>
    </row>
    <row r="195" spans="9:11" x14ac:dyDescent="0.25">
      <c r="I195" s="15"/>
      <c r="J195" s="15"/>
      <c r="K195" s="15"/>
    </row>
    <row r="196" spans="9:11" x14ac:dyDescent="0.25">
      <c r="I196" s="15"/>
      <c r="J196" s="15"/>
      <c r="K196" s="15"/>
    </row>
    <row r="197" spans="9:11" x14ac:dyDescent="0.25">
      <c r="I197" s="15"/>
      <c r="J197" s="15"/>
      <c r="K197" s="15"/>
    </row>
    <row r="198" spans="9:11" x14ac:dyDescent="0.25">
      <c r="I198" s="15"/>
      <c r="J198" s="15"/>
      <c r="K198" s="15"/>
    </row>
    <row r="199" spans="9:11" x14ac:dyDescent="0.25">
      <c r="I199" s="15"/>
      <c r="J199" s="15"/>
      <c r="K199" s="15"/>
    </row>
    <row r="200" spans="9:11" x14ac:dyDescent="0.25">
      <c r="I200" s="15"/>
      <c r="J200" s="15"/>
      <c r="K200" s="15"/>
    </row>
    <row r="201" spans="9:11" x14ac:dyDescent="0.25">
      <c r="I201" s="15"/>
      <c r="J201" s="15"/>
      <c r="K201" s="15"/>
    </row>
    <row r="202" spans="9:11" x14ac:dyDescent="0.25">
      <c r="I202" s="15"/>
      <c r="J202" s="15"/>
      <c r="K202" s="15"/>
    </row>
    <row r="203" spans="9:11" x14ac:dyDescent="0.25">
      <c r="I203" s="15"/>
      <c r="J203" s="15"/>
      <c r="K203" s="15"/>
    </row>
    <row r="204" spans="9:11" x14ac:dyDescent="0.25">
      <c r="I204" s="15"/>
      <c r="J204" s="15"/>
      <c r="K204" s="15"/>
    </row>
    <row r="205" spans="9:11" x14ac:dyDescent="0.25">
      <c r="I205" s="15"/>
      <c r="J205" s="15"/>
      <c r="K205" s="15"/>
    </row>
    <row r="206" spans="9:11" x14ac:dyDescent="0.25">
      <c r="I206" s="15"/>
      <c r="J206" s="15"/>
      <c r="K206" s="15"/>
    </row>
    <row r="207" spans="9:11" x14ac:dyDescent="0.25">
      <c r="I207" s="15"/>
      <c r="J207" s="15"/>
      <c r="K207" s="15"/>
    </row>
    <row r="208" spans="9:11" x14ac:dyDescent="0.25">
      <c r="I208" s="15"/>
      <c r="J208" s="15"/>
      <c r="K208" s="15"/>
    </row>
    <row r="209" spans="9:11" x14ac:dyDescent="0.25">
      <c r="I209" s="15"/>
      <c r="J209" s="15"/>
      <c r="K209" s="15"/>
    </row>
    <row r="210" spans="9:11" x14ac:dyDescent="0.25">
      <c r="I210" s="15"/>
      <c r="J210" s="15"/>
      <c r="K210" s="15"/>
    </row>
    <row r="211" spans="9:11" x14ac:dyDescent="0.25">
      <c r="I211" s="15"/>
      <c r="J211" s="15"/>
      <c r="K211" s="15"/>
    </row>
    <row r="212" spans="9:11" x14ac:dyDescent="0.25">
      <c r="I212" s="15"/>
      <c r="J212" s="15"/>
      <c r="K212" s="15"/>
    </row>
    <row r="213" spans="9:11" x14ac:dyDescent="0.25">
      <c r="I213" s="15"/>
      <c r="J213" s="15"/>
      <c r="K213" s="15"/>
    </row>
    <row r="214" spans="9:11" x14ac:dyDescent="0.25">
      <c r="I214" s="15"/>
      <c r="J214" s="15"/>
      <c r="K214" s="15"/>
    </row>
    <row r="215" spans="9:11" x14ac:dyDescent="0.25">
      <c r="I215" s="15"/>
      <c r="J215" s="15"/>
      <c r="K215" s="15"/>
    </row>
    <row r="216" spans="9:11" x14ac:dyDescent="0.25">
      <c r="I216" s="15"/>
      <c r="J216" s="15"/>
      <c r="K216" s="15"/>
    </row>
    <row r="217" spans="9:11" x14ac:dyDescent="0.25">
      <c r="I217" s="15"/>
      <c r="J217" s="15"/>
      <c r="K217" s="15"/>
    </row>
    <row r="218" spans="9:11" x14ac:dyDescent="0.25">
      <c r="I218" s="15"/>
      <c r="J218" s="15"/>
      <c r="K218" s="15"/>
    </row>
    <row r="219" spans="9:11" x14ac:dyDescent="0.25">
      <c r="I219" s="15"/>
      <c r="J219" s="15"/>
      <c r="K219" s="15"/>
    </row>
    <row r="220" spans="9:11" x14ac:dyDescent="0.25">
      <c r="I220" s="15"/>
      <c r="J220" s="15"/>
      <c r="K220" s="15"/>
    </row>
    <row r="221" spans="9:11" x14ac:dyDescent="0.25">
      <c r="I221" s="15"/>
      <c r="J221" s="15"/>
      <c r="K221" s="15"/>
    </row>
    <row r="222" spans="9:11" x14ac:dyDescent="0.25">
      <c r="I222" s="15"/>
      <c r="J222" s="15"/>
      <c r="K222" s="15"/>
    </row>
    <row r="223" spans="9:11" x14ac:dyDescent="0.25">
      <c r="I223" s="15"/>
      <c r="J223" s="15"/>
      <c r="K223" s="15"/>
    </row>
    <row r="224" spans="9:11" x14ac:dyDescent="0.25">
      <c r="I224" s="15"/>
      <c r="J224" s="15"/>
      <c r="K224" s="15"/>
    </row>
    <row r="225" spans="9:11" x14ac:dyDescent="0.25">
      <c r="I225" s="15"/>
      <c r="J225" s="15"/>
      <c r="K225" s="15"/>
    </row>
    <row r="226" spans="9:11" x14ac:dyDescent="0.25">
      <c r="I226" s="15"/>
      <c r="J226" s="15"/>
      <c r="K226" s="15"/>
    </row>
    <row r="227" spans="9:11" x14ac:dyDescent="0.25">
      <c r="I227" s="15"/>
      <c r="J227" s="15"/>
      <c r="K227" s="15"/>
    </row>
    <row r="228" spans="9:11" x14ac:dyDescent="0.25">
      <c r="I228" s="15"/>
      <c r="J228" s="15"/>
      <c r="K228" s="15"/>
    </row>
    <row r="229" spans="9:11" x14ac:dyDescent="0.25">
      <c r="I229" s="15"/>
      <c r="J229" s="15"/>
      <c r="K229" s="15"/>
    </row>
    <row r="230" spans="9:11" x14ac:dyDescent="0.25">
      <c r="I230" s="15"/>
      <c r="J230" s="15"/>
      <c r="K230" s="15"/>
    </row>
    <row r="231" spans="9:11" x14ac:dyDescent="0.25">
      <c r="I231" s="15"/>
      <c r="J231" s="15"/>
      <c r="K231" s="15"/>
    </row>
    <row r="232" spans="9:11" x14ac:dyDescent="0.25">
      <c r="I232" s="15"/>
      <c r="J232" s="15"/>
      <c r="K232" s="15"/>
    </row>
    <row r="233" spans="9:11" x14ac:dyDescent="0.25">
      <c r="I233" s="15"/>
      <c r="J233" s="15"/>
      <c r="K233" s="15"/>
    </row>
    <row r="234" spans="9:11" x14ac:dyDescent="0.25">
      <c r="I234" s="15"/>
      <c r="J234" s="15"/>
      <c r="K234" s="15"/>
    </row>
    <row r="235" spans="9:11" x14ac:dyDescent="0.25">
      <c r="I235" s="15"/>
      <c r="J235" s="15"/>
      <c r="K235" s="15"/>
    </row>
    <row r="236" spans="9:11" x14ac:dyDescent="0.25">
      <c r="I236" s="15"/>
      <c r="J236" s="15"/>
      <c r="K236" s="15"/>
    </row>
    <row r="237" spans="9:11" x14ac:dyDescent="0.25">
      <c r="I237" s="15"/>
      <c r="J237" s="15"/>
      <c r="K237" s="15"/>
    </row>
    <row r="238" spans="9:11" x14ac:dyDescent="0.25">
      <c r="I238" s="15"/>
      <c r="J238" s="15"/>
      <c r="K238" s="15"/>
    </row>
    <row r="239" spans="9:11" x14ac:dyDescent="0.25">
      <c r="I239" s="15"/>
      <c r="J239" s="15"/>
      <c r="K239" s="15"/>
    </row>
    <row r="240" spans="9:11" x14ac:dyDescent="0.25">
      <c r="I240" s="15"/>
      <c r="J240" s="15"/>
      <c r="K240" s="15"/>
    </row>
    <row r="241" spans="9:11" x14ac:dyDescent="0.25">
      <c r="I241" s="15"/>
      <c r="J241" s="15"/>
      <c r="K241" s="15"/>
    </row>
    <row r="242" spans="9:11" x14ac:dyDescent="0.25">
      <c r="I242" s="15"/>
      <c r="J242" s="15"/>
      <c r="K242" s="15"/>
    </row>
    <row r="243" spans="9:11" x14ac:dyDescent="0.25">
      <c r="I243" s="15"/>
      <c r="J243" s="15"/>
      <c r="K243" s="15"/>
    </row>
    <row r="244" spans="9:11" x14ac:dyDescent="0.25">
      <c r="I244" s="15"/>
      <c r="J244" s="15"/>
      <c r="K244" s="15"/>
    </row>
    <row r="245" spans="9:11" x14ac:dyDescent="0.25">
      <c r="I245" s="15"/>
      <c r="J245" s="15"/>
      <c r="K245" s="15"/>
    </row>
    <row r="246" spans="9:11" x14ac:dyDescent="0.25">
      <c r="I246" s="15"/>
      <c r="J246" s="15"/>
      <c r="K246" s="15"/>
    </row>
    <row r="247" spans="9:11" x14ac:dyDescent="0.25">
      <c r="I247" s="15"/>
      <c r="J247" s="15"/>
      <c r="K247" s="15"/>
    </row>
    <row r="248" spans="9:11" x14ac:dyDescent="0.25">
      <c r="I248" s="15"/>
      <c r="J248" s="15"/>
      <c r="K248" s="15"/>
    </row>
    <row r="249" spans="9:11" x14ac:dyDescent="0.25">
      <c r="I249" s="15"/>
      <c r="J249" s="15"/>
      <c r="K249" s="15"/>
    </row>
    <row r="250" spans="9:11" x14ac:dyDescent="0.25">
      <c r="I250" s="15"/>
      <c r="J250" s="15"/>
      <c r="K250" s="15"/>
    </row>
    <row r="251" spans="9:11" x14ac:dyDescent="0.25">
      <c r="I251" s="15"/>
      <c r="J251" s="15"/>
      <c r="K251" s="15"/>
    </row>
    <row r="252" spans="9:11" x14ac:dyDescent="0.25">
      <c r="I252" s="15"/>
      <c r="J252" s="15"/>
      <c r="K252" s="15"/>
    </row>
    <row r="253" spans="9:11" x14ac:dyDescent="0.25">
      <c r="I253" s="15"/>
      <c r="J253" s="15"/>
      <c r="K253" s="15"/>
    </row>
    <row r="254" spans="9:11" x14ac:dyDescent="0.25">
      <c r="I254" s="15"/>
      <c r="J254" s="15"/>
      <c r="K254" s="15"/>
    </row>
    <row r="255" spans="9:11" x14ac:dyDescent="0.25">
      <c r="I255" s="15"/>
      <c r="J255" s="15"/>
      <c r="K255" s="15"/>
    </row>
  </sheetData>
  <mergeCells count="4">
    <mergeCell ref="A5:H5"/>
    <mergeCell ref="A6:H6"/>
    <mergeCell ref="A7:H7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2024</vt:lpstr>
    </vt:vector>
  </TitlesOfParts>
  <Company>PUCMM - CSTA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Elizabeth</cp:lastModifiedBy>
  <cp:lastPrinted>2024-02-09T17:12:47Z</cp:lastPrinted>
  <dcterms:created xsi:type="dcterms:W3CDTF">2019-09-09T17:15:41Z</dcterms:created>
  <dcterms:modified xsi:type="dcterms:W3CDTF">2024-03-11T13:12:21Z</dcterms:modified>
</cp:coreProperties>
</file>